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Users\ba1sq5\Documents\"/>
    </mc:Choice>
  </mc:AlternateContent>
  <xr:revisionPtr revIDLastSave="0" documentId="13_ncr:1_{30B6516D-44E8-4170-9DC2-F607A956ED93}" xr6:coauthVersionLast="47" xr6:coauthVersionMax="47" xr10:uidLastSave="{00000000-0000-0000-0000-000000000000}"/>
  <bookViews>
    <workbookView xWindow="-120" yWindow="-120" windowWidth="29040" windowHeight="15720" xr2:uid="{00000000-000D-0000-FFFF-FFFF00000000}"/>
  </bookViews>
  <sheets>
    <sheet name="CONTROL" sheetId="22" r:id="rId1"/>
    <sheet name="APA_LWW4" sheetId="55" r:id="rId2"/>
    <sheet name="APA_LWL4" sheetId="54" r:id="rId3"/>
    <sheet name="APA_WLW4" sheetId="53" r:id="rId4"/>
    <sheet name="APA_WLL4" sheetId="52" r:id="rId5"/>
    <sheet name="APA_LWW3" sheetId="51" r:id="rId6"/>
    <sheet name="APA_LWL3" sheetId="50" r:id="rId7"/>
    <sheet name="APA_LWW1" sheetId="49" r:id="rId8"/>
    <sheet name="APA_LWL1" sheetId="48" r:id="rId9"/>
    <sheet name="APA_WLW1" sheetId="47" r:id="rId10"/>
    <sheet name="APA_WLL1" sheetId="46" r:id="rId11"/>
    <sheet name="APA_WWW1" sheetId="45" r:id="rId12"/>
    <sheet name="APA_WWL1" sheetId="44" r:id="rId13"/>
    <sheet name="APA_LLL1" sheetId="43" r:id="rId14"/>
    <sheet name="APA_WLL3" sheetId="41" r:id="rId15"/>
    <sheet name="NodeProb_WLL3" sheetId="42" r:id="rId16"/>
    <sheet name="APA_WLW3" sheetId="39" r:id="rId17"/>
    <sheet name="NodeProb_WLW3" sheetId="40" r:id="rId18"/>
    <sheet name="APA_LLW1" sheetId="23" r:id="rId19"/>
    <sheet name="NodeProb_LLW1" sheetId="24" r:id="rId20"/>
    <sheet name="APA_LLL4" sheetId="12" r:id="rId21"/>
    <sheet name="NodeProb_LLL4" sheetId="13" r:id="rId22"/>
    <sheet name="APA_LLW3" sheetId="16" r:id="rId23"/>
    <sheet name="NodeProb_LLW3" sheetId="17" r:id="rId24"/>
    <sheet name="APA_LLW4" sheetId="18" r:id="rId25"/>
    <sheet name="NodeProb_LLW4" sheetId="19" r:id="rId26"/>
    <sheet name="APA_LLL3" sheetId="37" r:id="rId27"/>
    <sheet name="NodeProb_LLL3" sheetId="38" r:id="rId28"/>
    <sheet name="APA_WWL3" sheetId="20" r:id="rId29"/>
    <sheet name="NodeProb_WWL3" sheetId="21" r:id="rId30"/>
    <sheet name="APA_WWW4" sheetId="35" r:id="rId31"/>
    <sheet name="NodeProb_WWW4" sheetId="36" r:id="rId32"/>
    <sheet name="APA_WWW3" sheetId="33" r:id="rId33"/>
    <sheet name="NodeProb_WWW3" sheetId="34" r:id="rId34"/>
    <sheet name="APA_WWL4" sheetId="31" r:id="rId35"/>
    <sheet name="NodeProb_WWL4" sheetId="32"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22" l="1"/>
  <c r="L24" i="22"/>
  <c r="K27" i="22"/>
  <c r="K24" i="22"/>
  <c r="J24" i="22"/>
  <c r="J27" i="22"/>
  <c r="I24" i="22"/>
  <c r="I27" i="22"/>
  <c r="H27" i="22"/>
  <c r="H24" i="22"/>
  <c r="G27" i="22"/>
  <c r="E27" i="22"/>
  <c r="E24" i="22"/>
  <c r="E23" i="22" s="1"/>
  <c r="L23" i="22" l="1"/>
  <c r="K23" i="22"/>
  <c r="J23" i="22"/>
  <c r="I23" i="22"/>
  <c r="H23" i="22"/>
  <c r="G24" i="22"/>
  <c r="G23" i="22" s="1"/>
  <c r="T45" i="22"/>
  <c r="T42" i="22"/>
  <c r="T41" i="22" s="1"/>
  <c r="S45" i="22"/>
  <c r="S42" i="22"/>
  <c r="S41" i="22" s="1"/>
  <c r="R45" i="22"/>
  <c r="R42" i="22"/>
  <c r="R41" i="22" s="1"/>
  <c r="Q45" i="22"/>
  <c r="Q42" i="22"/>
  <c r="Q41" i="22" s="1"/>
  <c r="P45" i="22"/>
  <c r="P42" i="22"/>
  <c r="P41" i="22" s="1"/>
  <c r="O45" i="22"/>
  <c r="O42" i="22"/>
  <c r="O41" i="22" l="1"/>
  <c r="B82" i="32"/>
  <c r="B81" i="32"/>
  <c r="B80" i="32"/>
  <c r="B79" i="32"/>
  <c r="B76" i="32"/>
  <c r="I66" i="32" s="1"/>
  <c r="B69" i="32"/>
  <c r="L51" i="32" s="1"/>
  <c r="S68" i="32"/>
  <c r="R68" i="32"/>
  <c r="P68" i="32"/>
  <c r="O68" i="32"/>
  <c r="M68" i="32"/>
  <c r="L68" i="32"/>
  <c r="R66" i="32"/>
  <c r="O60" i="32"/>
  <c r="O59" i="32"/>
  <c r="I58" i="32"/>
  <c r="L57" i="32"/>
  <c r="I57" i="32"/>
  <c r="L55" i="32"/>
  <c r="O52" i="32"/>
  <c r="L52" i="32"/>
  <c r="O51" i="32"/>
  <c r="R44" i="32"/>
  <c r="O44" i="32"/>
  <c r="R43" i="32"/>
  <c r="I42" i="32"/>
  <c r="L41" i="32"/>
  <c r="I41" i="32"/>
  <c r="L39" i="32"/>
  <c r="R36" i="32"/>
  <c r="L33" i="32"/>
  <c r="R30" i="32"/>
  <c r="R28" i="32"/>
  <c r="O28" i="32"/>
  <c r="O27" i="32"/>
  <c r="L26" i="32"/>
  <c r="L25" i="32"/>
  <c r="I25" i="32"/>
  <c r="L18" i="32"/>
  <c r="O17" i="32"/>
  <c r="L17" i="32"/>
  <c r="O14" i="32"/>
  <c r="R12" i="32"/>
  <c r="O12" i="32"/>
  <c r="R11" i="32"/>
  <c r="L10" i="32"/>
  <c r="R3" i="32"/>
  <c r="I3" i="32"/>
  <c r="B110" i="31"/>
  <c r="G16" i="31" s="1"/>
  <c r="B109" i="31"/>
  <c r="G23" i="31" s="1"/>
  <c r="B108" i="31"/>
  <c r="F29" i="31" s="1"/>
  <c r="B107" i="31"/>
  <c r="B69" i="31"/>
  <c r="B68" i="31"/>
  <c r="B82" i="34"/>
  <c r="B81" i="34"/>
  <c r="B80" i="34"/>
  <c r="B79" i="34"/>
  <c r="B76" i="34"/>
  <c r="I65" i="34" s="1"/>
  <c r="B69" i="34"/>
  <c r="L35" i="34" s="1"/>
  <c r="S68" i="34"/>
  <c r="R68" i="34"/>
  <c r="P68" i="34"/>
  <c r="O68" i="34"/>
  <c r="M68" i="34"/>
  <c r="L68" i="34"/>
  <c r="R66" i="34"/>
  <c r="I66" i="34"/>
  <c r="R65" i="34"/>
  <c r="O61" i="34"/>
  <c r="O59" i="34"/>
  <c r="I58" i="34"/>
  <c r="L56" i="34"/>
  <c r="I56" i="34"/>
  <c r="L55" i="34"/>
  <c r="O52" i="34"/>
  <c r="L52" i="34"/>
  <c r="O51" i="34"/>
  <c r="L51" i="34"/>
  <c r="O50" i="34"/>
  <c r="R45" i="34"/>
  <c r="O45" i="34"/>
  <c r="R43" i="34"/>
  <c r="I42" i="34"/>
  <c r="L40" i="34"/>
  <c r="I40" i="34"/>
  <c r="L39" i="34"/>
  <c r="R36" i="34"/>
  <c r="L36" i="34"/>
  <c r="R35" i="34"/>
  <c r="L33" i="34"/>
  <c r="R30" i="34"/>
  <c r="R29" i="34"/>
  <c r="O29" i="34"/>
  <c r="O27" i="34"/>
  <c r="L26" i="34"/>
  <c r="L24" i="34"/>
  <c r="I24" i="34"/>
  <c r="I23" i="34"/>
  <c r="O20" i="34"/>
  <c r="L18" i="34"/>
  <c r="O17" i="34"/>
  <c r="L17" i="34"/>
  <c r="O14" i="34"/>
  <c r="R13" i="34"/>
  <c r="O13" i="34"/>
  <c r="R11" i="34"/>
  <c r="L10" i="34"/>
  <c r="L8" i="34"/>
  <c r="I8" i="34"/>
  <c r="R3" i="34"/>
  <c r="I3" i="34"/>
  <c r="B110" i="33"/>
  <c r="I23" i="33" s="1"/>
  <c r="B109" i="33"/>
  <c r="I31" i="33" s="1"/>
  <c r="B108" i="33"/>
  <c r="B107" i="33"/>
  <c r="B69" i="33"/>
  <c r="B68" i="33"/>
  <c r="B82" i="36"/>
  <c r="B81" i="36"/>
  <c r="B80" i="36"/>
  <c r="B79" i="36"/>
  <c r="B76" i="36"/>
  <c r="B69" i="36"/>
  <c r="S68" i="36"/>
  <c r="R68" i="36"/>
  <c r="P68" i="36"/>
  <c r="O68" i="36"/>
  <c r="M68" i="36"/>
  <c r="L68" i="36"/>
  <c r="R45" i="36"/>
  <c r="O45" i="36"/>
  <c r="L16" i="36"/>
  <c r="O14" i="36"/>
  <c r="B110" i="35"/>
  <c r="B109" i="35"/>
  <c r="I32" i="35" s="1"/>
  <c r="B108" i="35"/>
  <c r="H6" i="35" s="1"/>
  <c r="B107" i="35"/>
  <c r="H33" i="35" s="1"/>
  <c r="B69" i="35"/>
  <c r="B68" i="35"/>
  <c r="B82" i="21"/>
  <c r="B81" i="21"/>
  <c r="B80" i="21"/>
  <c r="B79" i="21"/>
  <c r="B76" i="21"/>
  <c r="B69" i="21"/>
  <c r="S68" i="21"/>
  <c r="R68" i="21"/>
  <c r="P68" i="21"/>
  <c r="O68" i="21"/>
  <c r="M68" i="21"/>
  <c r="L68" i="21"/>
  <c r="L51" i="21"/>
  <c r="O50" i="21"/>
  <c r="O48" i="21"/>
  <c r="O46" i="21"/>
  <c r="O44" i="21"/>
  <c r="L41" i="21"/>
  <c r="I23" i="21"/>
  <c r="I21" i="21"/>
  <c r="I19" i="21"/>
  <c r="O18" i="21"/>
  <c r="O16" i="21"/>
  <c r="O14" i="21"/>
  <c r="B110" i="20"/>
  <c r="G32" i="20" s="1"/>
  <c r="B109" i="20"/>
  <c r="G25" i="20" s="1"/>
  <c r="B108" i="20"/>
  <c r="H18" i="20" s="1"/>
  <c r="B107" i="20"/>
  <c r="B69" i="20"/>
  <c r="B74" i="21" s="1"/>
  <c r="B75" i="21" s="1"/>
  <c r="B68" i="20"/>
  <c r="H33" i="20"/>
  <c r="H26" i="20"/>
  <c r="H25" i="20"/>
  <c r="B82" i="38"/>
  <c r="B81" i="38"/>
  <c r="B80" i="38"/>
  <c r="B79" i="38"/>
  <c r="B76" i="38"/>
  <c r="B69" i="38"/>
  <c r="S68" i="38"/>
  <c r="R68" i="38"/>
  <c r="P68" i="38"/>
  <c r="O68" i="38"/>
  <c r="M68" i="38"/>
  <c r="L68" i="38"/>
  <c r="R58" i="38"/>
  <c r="I27" i="38"/>
  <c r="R26" i="38"/>
  <c r="R24" i="38"/>
  <c r="I20" i="38"/>
  <c r="I19" i="38"/>
  <c r="B110" i="37"/>
  <c r="B109" i="37"/>
  <c r="G6" i="37" s="1"/>
  <c r="B108" i="37"/>
  <c r="B107" i="37"/>
  <c r="B69" i="37"/>
  <c r="B74" i="37" s="1"/>
  <c r="B68" i="37"/>
  <c r="B82" i="19"/>
  <c r="B81" i="19"/>
  <c r="B80" i="19"/>
  <c r="B79" i="19"/>
  <c r="B76" i="19"/>
  <c r="B69" i="19"/>
  <c r="S68" i="19"/>
  <c r="R68" i="19"/>
  <c r="P68" i="19"/>
  <c r="O68" i="19"/>
  <c r="M68" i="19"/>
  <c r="L68" i="19"/>
  <c r="R66" i="19"/>
  <c r="R65" i="19"/>
  <c r="L60" i="19"/>
  <c r="L59" i="19"/>
  <c r="R58" i="19"/>
  <c r="R57" i="19"/>
  <c r="L52" i="19"/>
  <c r="L51" i="19"/>
  <c r="O50" i="19"/>
  <c r="O49" i="19"/>
  <c r="L44" i="19"/>
  <c r="L43" i="19"/>
  <c r="O42" i="19"/>
  <c r="O41" i="19"/>
  <c r="L36" i="19"/>
  <c r="L35" i="19"/>
  <c r="R34" i="19"/>
  <c r="R33" i="19"/>
  <c r="I28" i="19"/>
  <c r="I27" i="19"/>
  <c r="R26" i="19"/>
  <c r="R25" i="19"/>
  <c r="I20" i="19"/>
  <c r="I19" i="19"/>
  <c r="O18" i="19"/>
  <c r="O17" i="19"/>
  <c r="I12" i="19"/>
  <c r="I11" i="19"/>
  <c r="O10" i="19"/>
  <c r="O9" i="19"/>
  <c r="I4" i="19"/>
  <c r="I3" i="19"/>
  <c r="B110" i="18"/>
  <c r="I6" i="18" s="1"/>
  <c r="B109" i="18"/>
  <c r="I29" i="18" s="1"/>
  <c r="B108" i="18"/>
  <c r="B107" i="18"/>
  <c r="H23" i="18" s="1"/>
  <c r="B69" i="18"/>
  <c r="B74" i="18" s="1"/>
  <c r="I25" i="18" s="1"/>
  <c r="B68" i="18"/>
  <c r="B82" i="17"/>
  <c r="B81" i="17"/>
  <c r="B80" i="17"/>
  <c r="B79" i="17"/>
  <c r="B76" i="17"/>
  <c r="B69" i="17"/>
  <c r="S68" i="17"/>
  <c r="R68" i="17"/>
  <c r="P68" i="17"/>
  <c r="O68" i="17"/>
  <c r="M68" i="17"/>
  <c r="L68" i="17"/>
  <c r="L60" i="17"/>
  <c r="L59" i="17"/>
  <c r="R58" i="17"/>
  <c r="R57" i="17"/>
  <c r="L53" i="17"/>
  <c r="R34" i="17"/>
  <c r="R32" i="17"/>
  <c r="I28" i="17"/>
  <c r="I27" i="17"/>
  <c r="R26" i="17"/>
  <c r="R25" i="17"/>
  <c r="I5" i="17"/>
  <c r="I3" i="17"/>
  <c r="B110" i="16"/>
  <c r="I20" i="16" s="1"/>
  <c r="B109" i="16"/>
  <c r="B108" i="16"/>
  <c r="H7" i="16" s="1"/>
  <c r="B107" i="16"/>
  <c r="B69" i="16"/>
  <c r="B74" i="16" s="1"/>
  <c r="B68" i="16"/>
  <c r="B82" i="13"/>
  <c r="B81" i="13"/>
  <c r="B80" i="13"/>
  <c r="B79" i="13"/>
  <c r="B76" i="13"/>
  <c r="I66" i="13" s="1"/>
  <c r="B69" i="13"/>
  <c r="O42" i="13" s="1"/>
  <c r="S68" i="13"/>
  <c r="R68" i="13"/>
  <c r="P68" i="13"/>
  <c r="O68" i="13"/>
  <c r="M68" i="13"/>
  <c r="L68" i="13"/>
  <c r="R66" i="13"/>
  <c r="R64" i="13"/>
  <c r="L61" i="13"/>
  <c r="I61" i="13"/>
  <c r="L59" i="13"/>
  <c r="R58" i="13"/>
  <c r="L53" i="13"/>
  <c r="L51" i="13"/>
  <c r="O50" i="13"/>
  <c r="I50" i="13"/>
  <c r="O48" i="13"/>
  <c r="L45" i="13"/>
  <c r="O40" i="13"/>
  <c r="L37" i="13"/>
  <c r="L35" i="13"/>
  <c r="R34" i="13"/>
  <c r="L34" i="13"/>
  <c r="R32" i="13"/>
  <c r="I27" i="13"/>
  <c r="R26" i="13"/>
  <c r="R24" i="13"/>
  <c r="O23" i="13"/>
  <c r="I21" i="13"/>
  <c r="I19" i="13"/>
  <c r="O18" i="13"/>
  <c r="O16" i="13"/>
  <c r="I13" i="13"/>
  <c r="I11" i="13"/>
  <c r="O10" i="13"/>
  <c r="R8" i="13"/>
  <c r="O8" i="13"/>
  <c r="R7" i="13"/>
  <c r="R5" i="13"/>
  <c r="I5" i="13"/>
  <c r="I3" i="13"/>
  <c r="B110" i="12"/>
  <c r="I4" i="12" s="1"/>
  <c r="B109" i="12"/>
  <c r="I28" i="12" s="1"/>
  <c r="B108" i="12"/>
  <c r="F32" i="12" s="1"/>
  <c r="B107" i="12"/>
  <c r="F7" i="12" s="1"/>
  <c r="B69" i="12"/>
  <c r="B68" i="12"/>
  <c r="B73" i="13" s="1"/>
  <c r="R50" i="13" s="1"/>
  <c r="I12" i="12"/>
  <c r="G9" i="12"/>
  <c r="B82" i="24"/>
  <c r="B81" i="24"/>
  <c r="B80" i="24"/>
  <c r="B79" i="24"/>
  <c r="B76" i="24"/>
  <c r="B69" i="24"/>
  <c r="O42" i="24" s="1"/>
  <c r="S68" i="24"/>
  <c r="R68" i="24"/>
  <c r="P68" i="24"/>
  <c r="O68" i="24"/>
  <c r="M68" i="24"/>
  <c r="L68" i="24"/>
  <c r="R66" i="24"/>
  <c r="I66" i="24"/>
  <c r="R64" i="24"/>
  <c r="I64" i="24"/>
  <c r="I62" i="24"/>
  <c r="L60" i="24"/>
  <c r="I60" i="24"/>
  <c r="L59" i="24"/>
  <c r="R58" i="24"/>
  <c r="L52" i="24"/>
  <c r="O51" i="24"/>
  <c r="L51" i="24"/>
  <c r="O50" i="24"/>
  <c r="I50" i="24"/>
  <c r="O48" i="24"/>
  <c r="I48" i="24"/>
  <c r="I46" i="24"/>
  <c r="L44" i="24"/>
  <c r="O40" i="24"/>
  <c r="R36" i="24"/>
  <c r="L36" i="24"/>
  <c r="R35" i="24"/>
  <c r="L35" i="24"/>
  <c r="R34" i="24"/>
  <c r="L34" i="24"/>
  <c r="R32" i="24"/>
  <c r="I27" i="24"/>
  <c r="R26" i="24"/>
  <c r="R24" i="24"/>
  <c r="O24" i="24"/>
  <c r="O23" i="24"/>
  <c r="O20" i="24"/>
  <c r="I20" i="24"/>
  <c r="O19" i="24"/>
  <c r="I19" i="24"/>
  <c r="O18" i="24"/>
  <c r="O16" i="24"/>
  <c r="I12" i="24"/>
  <c r="I11" i="24"/>
  <c r="O10" i="24"/>
  <c r="R8" i="24"/>
  <c r="O8" i="24"/>
  <c r="R7" i="24"/>
  <c r="R4" i="24"/>
  <c r="I4" i="24"/>
  <c r="R3" i="24"/>
  <c r="I3" i="24"/>
  <c r="B69" i="23"/>
  <c r="H3" i="23" s="1"/>
  <c r="B68" i="23"/>
  <c r="G3" i="23" s="1"/>
  <c r="B82" i="40"/>
  <c r="B81" i="40"/>
  <c r="B80" i="40"/>
  <c r="B79" i="40"/>
  <c r="B76" i="40"/>
  <c r="I56" i="40" s="1"/>
  <c r="B69" i="40"/>
  <c r="R25" i="40" s="1"/>
  <c r="S68" i="40"/>
  <c r="R68" i="40"/>
  <c r="P68" i="40"/>
  <c r="O68" i="40"/>
  <c r="M68" i="40"/>
  <c r="L68" i="40"/>
  <c r="R57" i="40"/>
  <c r="O53" i="40"/>
  <c r="O42" i="40"/>
  <c r="I42" i="40"/>
  <c r="R41" i="40"/>
  <c r="O41" i="40"/>
  <c r="L40" i="40"/>
  <c r="I40" i="40"/>
  <c r="R39" i="40"/>
  <c r="L33" i="40"/>
  <c r="L24" i="40"/>
  <c r="O18" i="40"/>
  <c r="L18" i="40"/>
  <c r="L17" i="40"/>
  <c r="O16" i="40"/>
  <c r="O10" i="40"/>
  <c r="L10" i="40"/>
  <c r="R9" i="40"/>
  <c r="R3" i="40"/>
  <c r="B110" i="39"/>
  <c r="B109" i="39"/>
  <c r="B108" i="39"/>
  <c r="B107" i="39"/>
  <c r="H29" i="39" s="1"/>
  <c r="B69" i="39"/>
  <c r="G5" i="39" s="1"/>
  <c r="B68" i="39"/>
  <c r="B82" i="42"/>
  <c r="B81" i="42"/>
  <c r="B80" i="42"/>
  <c r="B79" i="42"/>
  <c r="B76" i="42"/>
  <c r="B69" i="42"/>
  <c r="S68" i="42"/>
  <c r="R68" i="42"/>
  <c r="P68" i="42"/>
  <c r="O68" i="42"/>
  <c r="M68" i="42"/>
  <c r="L68" i="42"/>
  <c r="I48" i="42"/>
  <c r="O42" i="42"/>
  <c r="I19" i="42"/>
  <c r="O18" i="42"/>
  <c r="B110" i="41"/>
  <c r="B109" i="41"/>
  <c r="B108" i="41"/>
  <c r="B107" i="41"/>
  <c r="B69" i="41"/>
  <c r="B68" i="41"/>
  <c r="H6" i="41" s="1"/>
  <c r="B110" i="43"/>
  <c r="I22" i="43" s="1"/>
  <c r="B109" i="43"/>
  <c r="I27" i="43" s="1"/>
  <c r="B108" i="43"/>
  <c r="F27" i="43" s="1"/>
  <c r="B107" i="43"/>
  <c r="F4" i="43" s="1"/>
  <c r="B69" i="43"/>
  <c r="B68" i="43"/>
  <c r="I20" i="43"/>
  <c r="I6" i="43"/>
  <c r="I5" i="43"/>
  <c r="I3" i="43"/>
  <c r="B110" i="44"/>
  <c r="I20" i="44" s="1"/>
  <c r="B109" i="44"/>
  <c r="B108" i="44"/>
  <c r="B107" i="44"/>
  <c r="F14" i="44" s="1"/>
  <c r="B69" i="44"/>
  <c r="B68" i="44"/>
  <c r="B110" i="45"/>
  <c r="G34" i="45" s="1"/>
  <c r="B109" i="45"/>
  <c r="G25" i="45" s="1"/>
  <c r="B108" i="45"/>
  <c r="H10" i="45" s="1"/>
  <c r="B107" i="45"/>
  <c r="H22" i="45" s="1"/>
  <c r="B69" i="45"/>
  <c r="B68" i="45"/>
  <c r="B110" i="46"/>
  <c r="B109" i="46"/>
  <c r="B108" i="46"/>
  <c r="F30" i="46" s="1"/>
  <c r="B107" i="46"/>
  <c r="B69" i="46"/>
  <c r="B74" i="46" s="1"/>
  <c r="B68" i="46"/>
  <c r="B72" i="46" s="1"/>
  <c r="B110" i="47"/>
  <c r="I21" i="47" s="1"/>
  <c r="B109" i="47"/>
  <c r="B108" i="47"/>
  <c r="H17" i="47" s="1"/>
  <c r="B107" i="47"/>
  <c r="H25" i="47" s="1"/>
  <c r="B69" i="47"/>
  <c r="B68" i="47"/>
  <c r="B72" i="47" s="1"/>
  <c r="B110" i="48"/>
  <c r="G32" i="48" s="1"/>
  <c r="B109" i="48"/>
  <c r="B108" i="48"/>
  <c r="B107" i="48"/>
  <c r="B69" i="48"/>
  <c r="B68" i="48"/>
  <c r="B110" i="49"/>
  <c r="I8" i="49" s="1"/>
  <c r="B109" i="49"/>
  <c r="I11" i="49" s="1"/>
  <c r="B108" i="49"/>
  <c r="B107" i="49"/>
  <c r="H32" i="49" s="1"/>
  <c r="B69" i="49"/>
  <c r="B68" i="49"/>
  <c r="H33" i="49"/>
  <c r="B110" i="50"/>
  <c r="G34" i="50" s="1"/>
  <c r="B109" i="50"/>
  <c r="G9" i="50" s="1"/>
  <c r="B108" i="50"/>
  <c r="B107" i="50"/>
  <c r="B69" i="50"/>
  <c r="B74" i="50" s="1"/>
  <c r="B68" i="50"/>
  <c r="B110" i="51"/>
  <c r="I8" i="51" s="1"/>
  <c r="B109" i="51"/>
  <c r="B108" i="51"/>
  <c r="F27" i="51" s="1"/>
  <c r="B107" i="51"/>
  <c r="B69" i="51"/>
  <c r="B68" i="51"/>
  <c r="B110" i="52"/>
  <c r="I20" i="52" s="1"/>
  <c r="B109" i="52"/>
  <c r="G26" i="52" s="1"/>
  <c r="B108" i="52"/>
  <c r="F29" i="52" s="1"/>
  <c r="B107" i="52"/>
  <c r="B69" i="52"/>
  <c r="B74" i="52" s="1"/>
  <c r="B68" i="52"/>
  <c r="I28" i="52"/>
  <c r="I27" i="52"/>
  <c r="I12" i="52"/>
  <c r="I11" i="52"/>
  <c r="B110" i="53"/>
  <c r="B109" i="53"/>
  <c r="I29" i="53" s="1"/>
  <c r="B108" i="53"/>
  <c r="H17" i="53" s="1"/>
  <c r="B107" i="53"/>
  <c r="B69" i="53"/>
  <c r="B68" i="53"/>
  <c r="G26" i="53" s="1"/>
  <c r="B110" i="54"/>
  <c r="B109" i="54"/>
  <c r="B108" i="54"/>
  <c r="F28" i="54" s="1"/>
  <c r="B107" i="54"/>
  <c r="B69" i="54"/>
  <c r="B68" i="54"/>
  <c r="B110" i="55"/>
  <c r="B109" i="55"/>
  <c r="B108" i="55"/>
  <c r="B107" i="55"/>
  <c r="B69" i="55"/>
  <c r="B68" i="55"/>
  <c r="B72" i="55" s="1"/>
  <c r="H32" i="55"/>
  <c r="D9" i="22"/>
  <c r="D8" i="22"/>
  <c r="D7" i="22"/>
  <c r="D6" i="22"/>
  <c r="B3" i="22"/>
  <c r="G15" i="20" l="1"/>
  <c r="F20" i="43"/>
  <c r="L51" i="42"/>
  <c r="I23" i="42"/>
  <c r="I8" i="42"/>
  <c r="R65" i="42"/>
  <c r="L35" i="42"/>
  <c r="I7" i="42"/>
  <c r="R34" i="42"/>
  <c r="I5" i="42"/>
  <c r="L53" i="42"/>
  <c r="L39" i="42"/>
  <c r="I24" i="42"/>
  <c r="I9" i="42"/>
  <c r="R66" i="42"/>
  <c r="L37" i="42"/>
  <c r="O50" i="42"/>
  <c r="I21" i="42"/>
  <c r="R58" i="42"/>
  <c r="O49" i="42"/>
  <c r="F3" i="16"/>
  <c r="F12" i="16"/>
  <c r="H32" i="16"/>
  <c r="L51" i="36"/>
  <c r="L37" i="36"/>
  <c r="I23" i="36"/>
  <c r="R64" i="36"/>
  <c r="O50" i="36"/>
  <c r="I8" i="36"/>
  <c r="L35" i="36"/>
  <c r="I21" i="36"/>
  <c r="I7" i="36"/>
  <c r="R62" i="36"/>
  <c r="O48" i="36"/>
  <c r="R34" i="36"/>
  <c r="R61" i="36"/>
  <c r="I19" i="36"/>
  <c r="I5" i="36"/>
  <c r="O13" i="36"/>
  <c r="L53" i="36"/>
  <c r="L39" i="36"/>
  <c r="R66" i="36"/>
  <c r="I24" i="36"/>
  <c r="H29" i="53"/>
  <c r="H21" i="53"/>
  <c r="H33" i="41"/>
  <c r="H25" i="41"/>
  <c r="F14" i="41"/>
  <c r="H34" i="41"/>
  <c r="H26" i="41"/>
  <c r="I25" i="42"/>
  <c r="I66" i="42"/>
  <c r="R36" i="42"/>
  <c r="R35" i="42"/>
  <c r="R7" i="42"/>
  <c r="I50" i="42"/>
  <c r="R39" i="42"/>
  <c r="L24" i="42"/>
  <c r="L9" i="42"/>
  <c r="O52" i="42"/>
  <c r="O51" i="42"/>
  <c r="O23" i="42"/>
  <c r="L8" i="42"/>
  <c r="I64" i="42"/>
  <c r="O20" i="42"/>
  <c r="O19" i="42"/>
  <c r="O46" i="36"/>
  <c r="I66" i="36"/>
  <c r="L8" i="36"/>
  <c r="R35" i="36"/>
  <c r="O21" i="36"/>
  <c r="I64" i="36"/>
  <c r="I50" i="36"/>
  <c r="O19" i="36"/>
  <c r="R5" i="36"/>
  <c r="I48" i="36"/>
  <c r="L34" i="36"/>
  <c r="O53" i="36"/>
  <c r="I40" i="36"/>
  <c r="L26" i="36"/>
  <c r="L24" i="36"/>
  <c r="R11" i="36"/>
  <c r="O51" i="36"/>
  <c r="R37" i="36"/>
  <c r="L10" i="36"/>
  <c r="L25" i="42"/>
  <c r="O55" i="42"/>
  <c r="I28" i="16"/>
  <c r="I29" i="16"/>
  <c r="I14" i="16"/>
  <c r="I13" i="16"/>
  <c r="I11" i="16"/>
  <c r="L18" i="36"/>
  <c r="L55" i="36"/>
  <c r="L26" i="42"/>
  <c r="I56" i="42"/>
  <c r="O18" i="36"/>
  <c r="I56" i="36"/>
  <c r="H32" i="51"/>
  <c r="H26" i="51"/>
  <c r="H34" i="51"/>
  <c r="O27" i="36"/>
  <c r="L32" i="42"/>
  <c r="L57" i="42"/>
  <c r="O40" i="38"/>
  <c r="I11" i="38"/>
  <c r="R66" i="38"/>
  <c r="L36" i="38"/>
  <c r="O10" i="38"/>
  <c r="R65" i="38"/>
  <c r="L35" i="38"/>
  <c r="O8" i="38"/>
  <c r="L61" i="38"/>
  <c r="R34" i="38"/>
  <c r="I4" i="38"/>
  <c r="L59" i="38"/>
  <c r="R33" i="38"/>
  <c r="I3" i="38"/>
  <c r="L45" i="38"/>
  <c r="O18" i="38"/>
  <c r="L43" i="38"/>
  <c r="O17" i="38"/>
  <c r="O42" i="38"/>
  <c r="I13" i="38"/>
  <c r="R29" i="36"/>
  <c r="F5" i="46"/>
  <c r="F3" i="46"/>
  <c r="F13" i="46"/>
  <c r="F4" i="41"/>
  <c r="I58" i="42"/>
  <c r="I29" i="38"/>
  <c r="R30" i="36"/>
  <c r="L55" i="40"/>
  <c r="O10" i="42"/>
  <c r="I24" i="35"/>
  <c r="I4" i="35"/>
  <c r="H13" i="33"/>
  <c r="H6" i="33"/>
  <c r="F7" i="50"/>
  <c r="F15" i="50"/>
  <c r="F11" i="41"/>
  <c r="L16" i="42"/>
  <c r="I41" i="42"/>
  <c r="I30" i="39"/>
  <c r="G9" i="39"/>
  <c r="I29" i="39"/>
  <c r="L26" i="40"/>
  <c r="O19" i="13"/>
  <c r="L43" i="17"/>
  <c r="O16" i="17"/>
  <c r="O42" i="17"/>
  <c r="O41" i="17"/>
  <c r="L37" i="17"/>
  <c r="R64" i="17"/>
  <c r="O9" i="17"/>
  <c r="O50" i="17"/>
  <c r="I21" i="17"/>
  <c r="O48" i="17"/>
  <c r="I19" i="17"/>
  <c r="L44" i="17"/>
  <c r="O18" i="17"/>
  <c r="I12" i="17"/>
  <c r="I11" i="17"/>
  <c r="R66" i="17"/>
  <c r="O10" i="17"/>
  <c r="L35" i="17"/>
  <c r="L51" i="38"/>
  <c r="I3" i="36"/>
  <c r="L40" i="36"/>
  <c r="R26" i="42"/>
  <c r="L34" i="42"/>
  <c r="R35" i="13"/>
  <c r="I19" i="39"/>
  <c r="G17" i="39"/>
  <c r="L52" i="38"/>
  <c r="R3" i="36"/>
  <c r="I42" i="36"/>
  <c r="L55" i="42"/>
  <c r="O16" i="36"/>
  <c r="L56" i="42"/>
  <c r="F14" i="20"/>
  <c r="F6" i="20"/>
  <c r="F5" i="20"/>
  <c r="F12" i="20"/>
  <c r="F11" i="20"/>
  <c r="L56" i="36"/>
  <c r="I23" i="55"/>
  <c r="G18" i="55"/>
  <c r="G33" i="55"/>
  <c r="I24" i="55"/>
  <c r="I8" i="55"/>
  <c r="I3" i="42"/>
  <c r="I57" i="42"/>
  <c r="O29" i="36"/>
  <c r="I58" i="36"/>
  <c r="F3" i="41"/>
  <c r="R3" i="42"/>
  <c r="R33" i="42"/>
  <c r="O50" i="40"/>
  <c r="R64" i="40"/>
  <c r="L35" i="40"/>
  <c r="R58" i="40"/>
  <c r="L52" i="40"/>
  <c r="L39" i="40"/>
  <c r="I24" i="40"/>
  <c r="O9" i="40"/>
  <c r="R66" i="40"/>
  <c r="L51" i="40"/>
  <c r="L36" i="40"/>
  <c r="I23" i="40"/>
  <c r="I8" i="40"/>
  <c r="I20" i="40"/>
  <c r="I7" i="40"/>
  <c r="R34" i="40"/>
  <c r="O48" i="40"/>
  <c r="I19" i="40"/>
  <c r="I4" i="40"/>
  <c r="O56" i="13"/>
  <c r="L14" i="13"/>
  <c r="R40" i="13"/>
  <c r="L13" i="13"/>
  <c r="O51" i="13"/>
  <c r="O24" i="13"/>
  <c r="L32" i="13"/>
  <c r="L18" i="13"/>
  <c r="I45" i="13"/>
  <c r="L30" i="13"/>
  <c r="L29" i="13"/>
  <c r="L16" i="13"/>
  <c r="O55" i="13"/>
  <c r="O53" i="13"/>
  <c r="R39" i="13"/>
  <c r="R37" i="13"/>
  <c r="O59" i="36"/>
  <c r="R4" i="42"/>
  <c r="I65" i="40"/>
  <c r="R35" i="40"/>
  <c r="O21" i="40"/>
  <c r="R7" i="40"/>
  <c r="I49" i="40"/>
  <c r="O19" i="40"/>
  <c r="R5" i="40"/>
  <c r="I58" i="40"/>
  <c r="O51" i="40"/>
  <c r="R37" i="40"/>
  <c r="O23" i="40"/>
  <c r="L8" i="40"/>
  <c r="I66" i="40"/>
  <c r="I50" i="40"/>
  <c r="L34" i="40"/>
  <c r="O61" i="36"/>
  <c r="F5" i="41"/>
  <c r="L10" i="42"/>
  <c r="I40" i="42"/>
  <c r="O25" i="40"/>
  <c r="I62" i="13"/>
  <c r="O49" i="38"/>
  <c r="L32" i="36"/>
  <c r="H29" i="33"/>
  <c r="H30" i="33"/>
  <c r="H22" i="33"/>
  <c r="G21" i="46"/>
  <c r="G9" i="46"/>
  <c r="F6" i="41"/>
  <c r="L40" i="42"/>
  <c r="O55" i="40"/>
  <c r="I64" i="13"/>
  <c r="O50" i="38"/>
  <c r="R32" i="36"/>
  <c r="G26" i="48"/>
  <c r="G24" i="48"/>
  <c r="F12" i="41"/>
  <c r="O17" i="42"/>
  <c r="L41" i="42"/>
  <c r="R26" i="40"/>
  <c r="L56" i="40"/>
  <c r="I46" i="13"/>
  <c r="G9" i="16"/>
  <c r="F12" i="53"/>
  <c r="F13" i="41"/>
  <c r="L18" i="42"/>
  <c r="I42" i="42"/>
  <c r="I3" i="40"/>
  <c r="R32" i="40"/>
  <c r="O57" i="40"/>
  <c r="O56" i="24"/>
  <c r="L14" i="24"/>
  <c r="O55" i="24"/>
  <c r="R40" i="24"/>
  <c r="L12" i="24"/>
  <c r="O52" i="24"/>
  <c r="L32" i="24"/>
  <c r="L18" i="24"/>
  <c r="I44" i="24"/>
  <c r="L30" i="24"/>
  <c r="L28" i="24"/>
  <c r="L16" i="24"/>
  <c r="R39" i="24"/>
  <c r="R3" i="13"/>
  <c r="O21" i="13"/>
  <c r="I48" i="13"/>
  <c r="L51" i="17"/>
  <c r="R56" i="38"/>
  <c r="R62" i="21"/>
  <c r="R34" i="21"/>
  <c r="I5" i="21"/>
  <c r="R60" i="21"/>
  <c r="R32" i="21"/>
  <c r="I3" i="21"/>
  <c r="L57" i="21"/>
  <c r="R30" i="21"/>
  <c r="L55" i="21"/>
  <c r="R28" i="21"/>
  <c r="L53" i="21"/>
  <c r="I25" i="21"/>
  <c r="L39" i="21"/>
  <c r="O12" i="21"/>
  <c r="R66" i="21"/>
  <c r="L37" i="21"/>
  <c r="I9" i="21"/>
  <c r="R64" i="21"/>
  <c r="L35" i="21"/>
  <c r="I7" i="21"/>
  <c r="R13" i="36"/>
  <c r="R43" i="36"/>
  <c r="H33" i="54"/>
  <c r="H7" i="54"/>
  <c r="F7" i="54"/>
  <c r="H16" i="54"/>
  <c r="H15" i="54"/>
  <c r="F16" i="54"/>
  <c r="F15" i="54"/>
  <c r="H8" i="54"/>
  <c r="F8" i="54"/>
  <c r="F16" i="44"/>
  <c r="L43" i="24"/>
  <c r="R56" i="24"/>
  <c r="L43" i="13"/>
  <c r="R56" i="13"/>
  <c r="I27" i="41"/>
  <c r="H29" i="16"/>
  <c r="O18" i="32"/>
  <c r="R33" i="32"/>
  <c r="O46" i="32"/>
  <c r="I4" i="32"/>
  <c r="I19" i="32"/>
  <c r="L34" i="32"/>
  <c r="I49" i="32"/>
  <c r="R60" i="32"/>
  <c r="O18" i="34"/>
  <c r="R33" i="34"/>
  <c r="O46" i="34"/>
  <c r="R4" i="32"/>
  <c r="O19" i="32"/>
  <c r="R34" i="32"/>
  <c r="O49" i="32"/>
  <c r="R62" i="32"/>
  <c r="I4" i="34"/>
  <c r="I19" i="34"/>
  <c r="L34" i="34"/>
  <c r="I49" i="34"/>
  <c r="R61" i="34"/>
  <c r="I7" i="32"/>
  <c r="I20" i="32"/>
  <c r="L35" i="32"/>
  <c r="I50" i="32"/>
  <c r="I65" i="32"/>
  <c r="R4" i="34"/>
  <c r="O19" i="34"/>
  <c r="R34" i="34"/>
  <c r="O49" i="34"/>
  <c r="R62" i="34"/>
  <c r="I9" i="32"/>
  <c r="O20" i="32"/>
  <c r="R35" i="32"/>
  <c r="O50" i="32"/>
  <c r="R65" i="32"/>
  <c r="F4" i="44"/>
  <c r="I28" i="24"/>
  <c r="I29" i="13"/>
  <c r="H10" i="20"/>
  <c r="I7" i="34"/>
  <c r="I20" i="34"/>
  <c r="I50" i="34"/>
  <c r="L9" i="32"/>
  <c r="I23" i="32"/>
  <c r="L36" i="32"/>
  <c r="I15" i="33"/>
  <c r="G9" i="45"/>
  <c r="G26" i="12"/>
  <c r="G22" i="12"/>
  <c r="G19" i="45"/>
  <c r="I11" i="50"/>
  <c r="G23" i="50"/>
  <c r="G26" i="50"/>
  <c r="G6" i="12"/>
  <c r="G21" i="33"/>
  <c r="I11" i="12"/>
  <c r="G21" i="12"/>
  <c r="G9" i="35"/>
  <c r="G5" i="35"/>
  <c r="G3" i="37"/>
  <c r="F19" i="54"/>
  <c r="F20" i="54"/>
  <c r="H4" i="37"/>
  <c r="H9" i="47"/>
  <c r="H6" i="47"/>
  <c r="F30" i="20"/>
  <c r="F27" i="46"/>
  <c r="G16" i="48"/>
  <c r="I19" i="35"/>
  <c r="G16" i="54"/>
  <c r="G15" i="54"/>
  <c r="I31" i="54"/>
  <c r="G32" i="54"/>
  <c r="I15" i="54"/>
  <c r="I32" i="54"/>
  <c r="G31" i="54"/>
  <c r="I16" i="54"/>
  <c r="I8" i="50"/>
  <c r="G7" i="18"/>
  <c r="G5" i="41"/>
  <c r="G25" i="50"/>
  <c r="G18" i="31"/>
  <c r="I14" i="18"/>
  <c r="G8" i="54"/>
  <c r="G24" i="54"/>
  <c r="I7" i="54"/>
  <c r="G23" i="54"/>
  <c r="G7" i="54"/>
  <c r="I8" i="54"/>
  <c r="I24" i="54"/>
  <c r="I23" i="54"/>
  <c r="I27" i="50"/>
  <c r="I30" i="18"/>
  <c r="F19" i="51"/>
  <c r="H10" i="51"/>
  <c r="H18" i="51"/>
  <c r="H5" i="47"/>
  <c r="H10" i="47"/>
  <c r="F24" i="43"/>
  <c r="F31" i="50"/>
  <c r="F3" i="50"/>
  <c r="H13" i="47"/>
  <c r="F30" i="43"/>
  <c r="F21" i="31"/>
  <c r="H14" i="47"/>
  <c r="H34" i="43"/>
  <c r="F28" i="41"/>
  <c r="H29" i="52"/>
  <c r="H18" i="47"/>
  <c r="F31" i="54"/>
  <c r="F32" i="54"/>
  <c r="H24" i="54"/>
  <c r="F24" i="54"/>
  <c r="H23" i="54"/>
  <c r="F23" i="54"/>
  <c r="H32" i="54"/>
  <c r="H31" i="54"/>
  <c r="F16" i="47"/>
  <c r="G34" i="51"/>
  <c r="G10" i="51"/>
  <c r="G26" i="51"/>
  <c r="G18" i="51"/>
  <c r="I10" i="18"/>
  <c r="I27" i="37"/>
  <c r="I9" i="37"/>
  <c r="I11" i="37"/>
  <c r="I3" i="37"/>
  <c r="H21" i="37"/>
  <c r="H11" i="23"/>
  <c r="H19" i="23"/>
  <c r="H27" i="23"/>
  <c r="I31" i="48"/>
  <c r="F3" i="47"/>
  <c r="G18" i="37"/>
  <c r="F32" i="44"/>
  <c r="I13" i="53"/>
  <c r="H26" i="49"/>
  <c r="H34" i="49"/>
  <c r="G33" i="48"/>
  <c r="F20" i="41"/>
  <c r="F29" i="41"/>
  <c r="H29" i="35"/>
  <c r="H25" i="49"/>
  <c r="G10" i="52"/>
  <c r="F27" i="52"/>
  <c r="F4" i="51"/>
  <c r="G32" i="50"/>
  <c r="H23" i="49"/>
  <c r="H31" i="49"/>
  <c r="F19" i="49"/>
  <c r="G18" i="49"/>
  <c r="G31" i="48"/>
  <c r="G34" i="48"/>
  <c r="G10" i="20"/>
  <c r="F3" i="35"/>
  <c r="F16" i="35"/>
  <c r="I30" i="53"/>
  <c r="H9" i="51"/>
  <c r="B71" i="50"/>
  <c r="I10" i="50" s="1"/>
  <c r="H24" i="49"/>
  <c r="F32" i="49"/>
  <c r="I4" i="16"/>
  <c r="F4" i="35"/>
  <c r="F12" i="35"/>
  <c r="G21" i="18"/>
  <c r="I27" i="18"/>
  <c r="I3" i="54"/>
  <c r="I19" i="47"/>
  <c r="F29" i="46"/>
  <c r="F27" i="12"/>
  <c r="I8" i="16"/>
  <c r="F25" i="16"/>
  <c r="I4" i="18"/>
  <c r="I21" i="18"/>
  <c r="F30" i="55"/>
  <c r="G21" i="55"/>
  <c r="H7" i="51"/>
  <c r="H17" i="51"/>
  <c r="G16" i="51"/>
  <c r="F11" i="50"/>
  <c r="H21" i="47"/>
  <c r="I14" i="46"/>
  <c r="H29" i="46"/>
  <c r="I13" i="46"/>
  <c r="I27" i="45"/>
  <c r="F6" i="44"/>
  <c r="I23" i="44"/>
  <c r="I11" i="43"/>
  <c r="I21" i="43"/>
  <c r="F14" i="43"/>
  <c r="F11" i="39"/>
  <c r="H9" i="12"/>
  <c r="H17" i="12"/>
  <c r="F23" i="12"/>
  <c r="I27" i="12"/>
  <c r="I16" i="12"/>
  <c r="H26" i="16"/>
  <c r="G34" i="16"/>
  <c r="G5" i="18"/>
  <c r="I32" i="18"/>
  <c r="G21" i="37"/>
  <c r="I17" i="37"/>
  <c r="G33" i="20"/>
  <c r="I20" i="35"/>
  <c r="G33" i="35"/>
  <c r="G5" i="33"/>
  <c r="G18" i="33"/>
  <c r="F31" i="12"/>
  <c r="H21" i="16"/>
  <c r="H15" i="51"/>
  <c r="F16" i="50"/>
  <c r="I12" i="18"/>
  <c r="F24" i="55"/>
  <c r="G13" i="53"/>
  <c r="I4" i="52"/>
  <c r="H8" i="51"/>
  <c r="G5" i="46"/>
  <c r="I21" i="46"/>
  <c r="G13" i="45"/>
  <c r="F8" i="44"/>
  <c r="I4" i="43"/>
  <c r="I19" i="43"/>
  <c r="G5" i="12"/>
  <c r="G10" i="12"/>
  <c r="F19" i="12"/>
  <c r="G25" i="12"/>
  <c r="I18" i="18"/>
  <c r="I26" i="18"/>
  <c r="B73" i="18"/>
  <c r="I31" i="18" s="1"/>
  <c r="I3" i="35"/>
  <c r="I7" i="35"/>
  <c r="G17" i="35"/>
  <c r="I23" i="35"/>
  <c r="G34" i="35"/>
  <c r="G19" i="33"/>
  <c r="G3" i="31"/>
  <c r="I8" i="35"/>
  <c r="G18" i="35"/>
  <c r="G10" i="33"/>
  <c r="F22" i="55"/>
  <c r="H33" i="53"/>
  <c r="F30" i="31"/>
  <c r="F3" i="53"/>
  <c r="F22" i="53"/>
  <c r="H34" i="53"/>
  <c r="G24" i="51"/>
  <c r="G10" i="46"/>
  <c r="I19" i="46"/>
  <c r="G25" i="46"/>
  <c r="G7" i="46"/>
  <c r="H9" i="45"/>
  <c r="F18" i="44"/>
  <c r="F27" i="44"/>
  <c r="H10" i="43"/>
  <c r="H17" i="41"/>
  <c r="F21" i="41"/>
  <c r="F30" i="41"/>
  <c r="F27" i="16"/>
  <c r="I8" i="18"/>
  <c r="G11" i="18"/>
  <c r="G13" i="18"/>
  <c r="G15" i="18"/>
  <c r="G19" i="18"/>
  <c r="I24" i="18"/>
  <c r="I18" i="37"/>
  <c r="I32" i="37"/>
  <c r="G17" i="20"/>
  <c r="F11" i="31"/>
  <c r="F22" i="31"/>
  <c r="H26" i="53"/>
  <c r="I5" i="46"/>
  <c r="I3" i="55"/>
  <c r="I11" i="55"/>
  <c r="I19" i="55"/>
  <c r="G29" i="55"/>
  <c r="I33" i="55"/>
  <c r="H25" i="54"/>
  <c r="F4" i="53"/>
  <c r="H22" i="53"/>
  <c r="F28" i="53"/>
  <c r="H30" i="53"/>
  <c r="F21" i="52"/>
  <c r="G7" i="50"/>
  <c r="G10" i="50"/>
  <c r="I12" i="50"/>
  <c r="G24" i="50"/>
  <c r="I28" i="50"/>
  <c r="G8" i="48"/>
  <c r="I24" i="48"/>
  <c r="I3" i="46"/>
  <c r="G6" i="46"/>
  <c r="H10" i="46"/>
  <c r="H20" i="46"/>
  <c r="G31" i="46"/>
  <c r="G7" i="45"/>
  <c r="G10" i="45"/>
  <c r="G23" i="45"/>
  <c r="I19" i="45"/>
  <c r="F19" i="44"/>
  <c r="F28" i="44"/>
  <c r="B72" i="44"/>
  <c r="F22" i="43"/>
  <c r="H9" i="41"/>
  <c r="H18" i="41"/>
  <c r="F22" i="41"/>
  <c r="F27" i="41"/>
  <c r="I11" i="39"/>
  <c r="G25" i="39"/>
  <c r="F19" i="23"/>
  <c r="I8" i="12"/>
  <c r="H9" i="16"/>
  <c r="G12" i="16"/>
  <c r="H15" i="16"/>
  <c r="G25" i="16"/>
  <c r="I27" i="16"/>
  <c r="I30" i="16"/>
  <c r="G28" i="16"/>
  <c r="I5" i="18"/>
  <c r="I9" i="18"/>
  <c r="I11" i="18"/>
  <c r="I13" i="18"/>
  <c r="I16" i="18"/>
  <c r="I19" i="18"/>
  <c r="I22" i="18"/>
  <c r="H25" i="18"/>
  <c r="I28" i="18"/>
  <c r="G34" i="18"/>
  <c r="F3" i="37"/>
  <c r="G5" i="37"/>
  <c r="I16" i="37"/>
  <c r="G19" i="37"/>
  <c r="G22" i="37"/>
  <c r="I33" i="37"/>
  <c r="F3" i="20"/>
  <c r="F13" i="20"/>
  <c r="I19" i="20"/>
  <c r="H34" i="20"/>
  <c r="F27" i="33"/>
  <c r="I3" i="31"/>
  <c r="I17" i="55"/>
  <c r="F8" i="43"/>
  <c r="F11" i="55"/>
  <c r="F30" i="53"/>
  <c r="F5" i="52"/>
  <c r="G5" i="55"/>
  <c r="F16" i="55"/>
  <c r="G34" i="55"/>
  <c r="F11" i="53"/>
  <c r="H25" i="53"/>
  <c r="F29" i="53"/>
  <c r="B71" i="51"/>
  <c r="H27" i="51" s="1"/>
  <c r="G8" i="50"/>
  <c r="I4" i="49"/>
  <c r="F24" i="49"/>
  <c r="F31" i="49"/>
  <c r="I8" i="48"/>
  <c r="I6" i="46"/>
  <c r="B73" i="46"/>
  <c r="I28" i="46" s="1"/>
  <c r="H30" i="46"/>
  <c r="G8" i="45"/>
  <c r="H10" i="41"/>
  <c r="F19" i="41"/>
  <c r="I13" i="39"/>
  <c r="I27" i="39"/>
  <c r="G10" i="16"/>
  <c r="I12" i="16"/>
  <c r="G26" i="16"/>
  <c r="I3" i="18"/>
  <c r="H10" i="18"/>
  <c r="H12" i="18"/>
  <c r="F14" i="18"/>
  <c r="I17" i="18"/>
  <c r="I20" i="18"/>
  <c r="G23" i="18"/>
  <c r="I34" i="18"/>
  <c r="I19" i="37"/>
  <c r="H26" i="37"/>
  <c r="I34" i="37"/>
  <c r="F4" i="20"/>
  <c r="G31" i="20"/>
  <c r="H21" i="33"/>
  <c r="F11" i="54"/>
  <c r="F3" i="54"/>
  <c r="H26" i="54"/>
  <c r="H34" i="54"/>
  <c r="I13" i="52"/>
  <c r="I3" i="52"/>
  <c r="G34" i="52"/>
  <c r="G13" i="52"/>
  <c r="G18" i="52"/>
  <c r="I15" i="51"/>
  <c r="I32" i="51"/>
  <c r="G32" i="51"/>
  <c r="F15" i="49"/>
  <c r="H7" i="49"/>
  <c r="H7" i="48"/>
  <c r="H15" i="48"/>
  <c r="F7" i="48"/>
  <c r="G29" i="41"/>
  <c r="G30" i="41"/>
  <c r="G13" i="41"/>
  <c r="H34" i="55"/>
  <c r="H16" i="55"/>
  <c r="H7" i="55"/>
  <c r="F6" i="53"/>
  <c r="F27" i="53"/>
  <c r="H5" i="53"/>
  <c r="G14" i="52"/>
  <c r="B74" i="51"/>
  <c r="F33" i="51" s="1"/>
  <c r="F15" i="51"/>
  <c r="F7" i="51"/>
  <c r="F8" i="51"/>
  <c r="H15" i="49"/>
  <c r="G34" i="49"/>
  <c r="I28" i="49"/>
  <c r="I16" i="49"/>
  <c r="I27" i="49"/>
  <c r="G16" i="49"/>
  <c r="I12" i="49"/>
  <c r="I31" i="49"/>
  <c r="F28" i="48"/>
  <c r="H23" i="48"/>
  <c r="F19" i="48"/>
  <c r="F27" i="47"/>
  <c r="H26" i="47"/>
  <c r="H22" i="47"/>
  <c r="F21" i="47"/>
  <c r="H34" i="47"/>
  <c r="F22" i="47"/>
  <c r="G17" i="45"/>
  <c r="G32" i="45"/>
  <c r="G26" i="44"/>
  <c r="I19" i="44"/>
  <c r="I8" i="44"/>
  <c r="I7" i="44"/>
  <c r="I3" i="44"/>
  <c r="H30" i="39"/>
  <c r="B73" i="17"/>
  <c r="L48" i="17" s="1"/>
  <c r="B71" i="16"/>
  <c r="G16" i="16" s="1"/>
  <c r="G7" i="55"/>
  <c r="F33" i="55"/>
  <c r="F14" i="55"/>
  <c r="G13" i="55"/>
  <c r="G25" i="55"/>
  <c r="I27" i="55"/>
  <c r="I25" i="55"/>
  <c r="G9" i="55"/>
  <c r="I31" i="55"/>
  <c r="F12" i="54"/>
  <c r="F5" i="53"/>
  <c r="H18" i="53"/>
  <c r="B73" i="53"/>
  <c r="F10" i="53" s="1"/>
  <c r="B71" i="53"/>
  <c r="H11" i="53" s="1"/>
  <c r="I14" i="53"/>
  <c r="I3" i="53"/>
  <c r="G34" i="53"/>
  <c r="G30" i="53"/>
  <c r="I19" i="53"/>
  <c r="G29" i="53"/>
  <c r="G14" i="53"/>
  <c r="I14" i="52"/>
  <c r="G30" i="52"/>
  <c r="G31" i="51"/>
  <c r="F8" i="50"/>
  <c r="H7" i="50"/>
  <c r="I15" i="49"/>
  <c r="F27" i="49"/>
  <c r="I32" i="49"/>
  <c r="F15" i="48"/>
  <c r="B72" i="48"/>
  <c r="G5" i="48" s="1"/>
  <c r="I32" i="48"/>
  <c r="G10" i="47"/>
  <c r="H30" i="47"/>
  <c r="G16" i="46"/>
  <c r="G34" i="46"/>
  <c r="F14" i="46"/>
  <c r="F12" i="46"/>
  <c r="F6" i="46"/>
  <c r="F4" i="46"/>
  <c r="H18" i="46"/>
  <c r="F11" i="46"/>
  <c r="I3" i="45"/>
  <c r="G10" i="44"/>
  <c r="I24" i="44"/>
  <c r="F34" i="43"/>
  <c r="F31" i="43"/>
  <c r="F28" i="43"/>
  <c r="H26" i="43"/>
  <c r="F23" i="43"/>
  <c r="F19" i="43"/>
  <c r="F32" i="43"/>
  <c r="F26" i="43"/>
  <c r="H27" i="18"/>
  <c r="H13" i="18"/>
  <c r="F10" i="18"/>
  <c r="H5" i="18"/>
  <c r="H32" i="18"/>
  <c r="H24" i="18"/>
  <c r="H20" i="18"/>
  <c r="H17" i="18"/>
  <c r="H31" i="18"/>
  <c r="H18" i="18"/>
  <c r="F24" i="18"/>
  <c r="H19" i="18"/>
  <c r="F18" i="18"/>
  <c r="H9" i="18"/>
  <c r="F6" i="18"/>
  <c r="H27" i="37"/>
  <c r="H20" i="37"/>
  <c r="F15" i="37"/>
  <c r="H10" i="37"/>
  <c r="F7" i="37"/>
  <c r="H29" i="37"/>
  <c r="H18" i="37"/>
  <c r="F16" i="37"/>
  <c r="F8" i="37"/>
  <c r="H28" i="37"/>
  <c r="H19" i="37"/>
  <c r="I6" i="47"/>
  <c r="G5" i="47"/>
  <c r="G26" i="47"/>
  <c r="I20" i="47"/>
  <c r="I4" i="47"/>
  <c r="G33" i="45"/>
  <c r="G31" i="45"/>
  <c r="G18" i="45"/>
  <c r="B74" i="41"/>
  <c r="H16" i="41" s="1"/>
  <c r="I11" i="41"/>
  <c r="F4" i="54"/>
  <c r="F19" i="52"/>
  <c r="H18" i="52"/>
  <c r="F6" i="52"/>
  <c r="G8" i="51"/>
  <c r="G7" i="51"/>
  <c r="I24" i="51"/>
  <c r="I20" i="50"/>
  <c r="I4" i="50"/>
  <c r="I16" i="50"/>
  <c r="I3" i="50"/>
  <c r="I3" i="47"/>
  <c r="H29" i="47"/>
  <c r="H34" i="45"/>
  <c r="H30" i="45"/>
  <c r="I29" i="41"/>
  <c r="H22" i="39"/>
  <c r="F3" i="55"/>
  <c r="H8" i="55"/>
  <c r="H15" i="55"/>
  <c r="B71" i="55"/>
  <c r="F34" i="55" s="1"/>
  <c r="H10" i="55"/>
  <c r="G23" i="55"/>
  <c r="B74" i="54"/>
  <c r="H30" i="54" s="1"/>
  <c r="I19" i="54"/>
  <c r="I27" i="54"/>
  <c r="H6" i="53"/>
  <c r="B74" i="53"/>
  <c r="H23" i="53" s="1"/>
  <c r="F21" i="53"/>
  <c r="I19" i="52"/>
  <c r="I7" i="51"/>
  <c r="I19" i="51"/>
  <c r="I31" i="51"/>
  <c r="G10" i="49"/>
  <c r="H17" i="49"/>
  <c r="F11" i="48"/>
  <c r="I5" i="47"/>
  <c r="I22" i="47"/>
  <c r="H12" i="46"/>
  <c r="F24" i="46"/>
  <c r="H26" i="45"/>
  <c r="I4" i="44"/>
  <c r="B73" i="43"/>
  <c r="I23" i="43" s="1"/>
  <c r="B72" i="43"/>
  <c r="H20" i="43" s="1"/>
  <c r="G26" i="43"/>
  <c r="G10" i="43"/>
  <c r="F18" i="43"/>
  <c r="F6" i="43"/>
  <c r="I29" i="43"/>
  <c r="I13" i="43"/>
  <c r="G14" i="41"/>
  <c r="H10" i="39"/>
  <c r="B74" i="40"/>
  <c r="R42" i="40" s="1"/>
  <c r="F30" i="39"/>
  <c r="H18" i="39"/>
  <c r="G13" i="39"/>
  <c r="G21" i="39"/>
  <c r="G29" i="39"/>
  <c r="F22" i="39"/>
  <c r="I21" i="39"/>
  <c r="I4" i="39"/>
  <c r="G34" i="39"/>
  <c r="I22" i="39"/>
  <c r="G18" i="39"/>
  <c r="I6" i="39"/>
  <c r="I3" i="39"/>
  <c r="G33" i="39"/>
  <c r="I20" i="39"/>
  <c r="I5" i="39"/>
  <c r="B74" i="12"/>
  <c r="G4" i="12" s="1"/>
  <c r="H13" i="12"/>
  <c r="H5" i="12"/>
  <c r="I24" i="12"/>
  <c r="I32" i="12"/>
  <c r="G33" i="12"/>
  <c r="G30" i="12"/>
  <c r="G18" i="12"/>
  <c r="I3" i="12"/>
  <c r="G34" i="12"/>
  <c r="I20" i="12"/>
  <c r="G14" i="12"/>
  <c r="F32" i="37"/>
  <c r="F24" i="37"/>
  <c r="H3" i="37"/>
  <c r="H12" i="37"/>
  <c r="F29" i="20"/>
  <c r="F28" i="20"/>
  <c r="F22" i="20"/>
  <c r="F20" i="20"/>
  <c r="G15" i="31"/>
  <c r="G32" i="31"/>
  <c r="G27" i="31"/>
  <c r="G10" i="31"/>
  <c r="G31" i="31"/>
  <c r="G26" i="31"/>
  <c r="F34" i="44"/>
  <c r="F29" i="44"/>
  <c r="F24" i="44"/>
  <c r="F21" i="44"/>
  <c r="B71" i="43"/>
  <c r="H24" i="43" s="1"/>
  <c r="H31" i="16"/>
  <c r="H24" i="16"/>
  <c r="H33" i="16"/>
  <c r="H25" i="16"/>
  <c r="H23" i="16"/>
  <c r="F11" i="16"/>
  <c r="F4" i="16"/>
  <c r="H7" i="18"/>
  <c r="H29" i="18"/>
  <c r="B73" i="37"/>
  <c r="H6" i="37" s="1"/>
  <c r="G34" i="37"/>
  <c r="F19" i="37"/>
  <c r="F18" i="37"/>
  <c r="F34" i="37"/>
  <c r="F27" i="37"/>
  <c r="F10" i="37"/>
  <c r="B73" i="34"/>
  <c r="I35" i="34" s="1"/>
  <c r="G34" i="33"/>
  <c r="F19" i="33"/>
  <c r="G11" i="33"/>
  <c r="G3" i="33"/>
  <c r="G27" i="33"/>
  <c r="F16" i="33"/>
  <c r="F8" i="33"/>
  <c r="I16" i="33"/>
  <c r="I32" i="33"/>
  <c r="I4" i="55"/>
  <c r="I7" i="55"/>
  <c r="G17" i="55"/>
  <c r="I20" i="55"/>
  <c r="F32" i="55"/>
  <c r="F27" i="54"/>
  <c r="B73" i="54"/>
  <c r="I26" i="54" s="1"/>
  <c r="H21" i="52"/>
  <c r="B73" i="52"/>
  <c r="H17" i="52" s="1"/>
  <c r="F23" i="49"/>
  <c r="G10" i="48"/>
  <c r="F11" i="47"/>
  <c r="H22" i="46"/>
  <c r="F28" i="46"/>
  <c r="F20" i="44"/>
  <c r="F22" i="44"/>
  <c r="F26" i="44"/>
  <c r="F30" i="44"/>
  <c r="F12" i="43"/>
  <c r="F10" i="43"/>
  <c r="F3" i="43"/>
  <c r="F27" i="23"/>
  <c r="F11" i="23"/>
  <c r="H5" i="16"/>
  <c r="H34" i="16"/>
  <c r="F28" i="16"/>
  <c r="F19" i="16"/>
  <c r="H17" i="16"/>
  <c r="H15" i="18"/>
  <c r="F26" i="37"/>
  <c r="F8" i="35"/>
  <c r="B72" i="35"/>
  <c r="I18" i="35" s="1"/>
  <c r="G21" i="35"/>
  <c r="G13" i="35"/>
  <c r="I16" i="35"/>
  <c r="I15" i="35"/>
  <c r="I11" i="35"/>
  <c r="I28" i="35"/>
  <c r="F10" i="33"/>
  <c r="F18" i="33"/>
  <c r="B74" i="34"/>
  <c r="I45" i="34" s="1"/>
  <c r="H18" i="33"/>
  <c r="H10" i="33"/>
  <c r="G13" i="33"/>
  <c r="I8" i="33"/>
  <c r="B73" i="32"/>
  <c r="I28" i="32" s="1"/>
  <c r="G34" i="31"/>
  <c r="F26" i="31"/>
  <c r="F3" i="31"/>
  <c r="F34" i="31"/>
  <c r="G19" i="31"/>
  <c r="G11" i="31"/>
  <c r="G8" i="31"/>
  <c r="G24" i="31"/>
  <c r="G7" i="31"/>
  <c r="F6" i="39"/>
  <c r="H33" i="37"/>
  <c r="I16" i="16"/>
  <c r="I27" i="48"/>
  <c r="I3" i="48"/>
  <c r="B74" i="48"/>
  <c r="I5" i="48" s="1"/>
  <c r="G31" i="47"/>
  <c r="G30" i="47"/>
  <c r="G29" i="47"/>
  <c r="G18" i="47"/>
  <c r="G15" i="47"/>
  <c r="G14" i="47"/>
  <c r="G13" i="47"/>
  <c r="I30" i="47"/>
  <c r="I29" i="47"/>
  <c r="I28" i="47"/>
  <c r="G16" i="47"/>
  <c r="I14" i="47"/>
  <c r="I13" i="47"/>
  <c r="I12" i="47"/>
  <c r="G15" i="55"/>
  <c r="H18" i="55"/>
  <c r="H24" i="55"/>
  <c r="H26" i="55"/>
  <c r="G31" i="55"/>
  <c r="B73" i="55"/>
  <c r="H11" i="55" s="1"/>
  <c r="G5" i="53"/>
  <c r="G6" i="53"/>
  <c r="H9" i="53"/>
  <c r="F13" i="53"/>
  <c r="F14" i="53"/>
  <c r="F19" i="53"/>
  <c r="F20" i="53"/>
  <c r="I21" i="53"/>
  <c r="I22" i="53"/>
  <c r="I27" i="53"/>
  <c r="F3" i="52"/>
  <c r="G5" i="52"/>
  <c r="G6" i="52"/>
  <c r="H10" i="52"/>
  <c r="F13" i="52"/>
  <c r="F14" i="52"/>
  <c r="G22" i="52"/>
  <c r="G15" i="51"/>
  <c r="I16" i="51"/>
  <c r="F23" i="51"/>
  <c r="H24" i="51"/>
  <c r="F31" i="51"/>
  <c r="F32" i="51"/>
  <c r="H33" i="51"/>
  <c r="B73" i="50"/>
  <c r="H9" i="50" s="1"/>
  <c r="F19" i="50"/>
  <c r="F27" i="50"/>
  <c r="I24" i="50"/>
  <c r="H15" i="50"/>
  <c r="H23" i="50"/>
  <c r="H31" i="50"/>
  <c r="F23" i="50"/>
  <c r="B74" i="49"/>
  <c r="F33" i="49" s="1"/>
  <c r="G32" i="49"/>
  <c r="G31" i="49"/>
  <c r="G15" i="49"/>
  <c r="I24" i="49"/>
  <c r="G26" i="49"/>
  <c r="G24" i="49"/>
  <c r="I20" i="49"/>
  <c r="G8" i="49"/>
  <c r="I3" i="49"/>
  <c r="I11" i="47"/>
  <c r="B74" i="47"/>
  <c r="H28" i="47" s="1"/>
  <c r="F5" i="47"/>
  <c r="F30" i="47"/>
  <c r="F29" i="47"/>
  <c r="F14" i="47"/>
  <c r="F13" i="47"/>
  <c r="G6" i="47"/>
  <c r="G22" i="47"/>
  <c r="G21" i="47"/>
  <c r="F6" i="47"/>
  <c r="F31" i="46"/>
  <c r="G23" i="46"/>
  <c r="F16" i="46"/>
  <c r="F9" i="46"/>
  <c r="F7" i="46"/>
  <c r="I25" i="46"/>
  <c r="G8" i="46"/>
  <c r="H4" i="46"/>
  <c r="F15" i="46"/>
  <c r="I9" i="46"/>
  <c r="F8" i="46"/>
  <c r="G4" i="46"/>
  <c r="I33" i="46"/>
  <c r="I30" i="46"/>
  <c r="I29" i="46"/>
  <c r="G18" i="46"/>
  <c r="G12" i="46"/>
  <c r="G33" i="46"/>
  <c r="I17" i="46"/>
  <c r="G15" i="46"/>
  <c r="G14" i="46"/>
  <c r="G13" i="46"/>
  <c r="G30" i="46"/>
  <c r="G29" i="46"/>
  <c r="I27" i="46"/>
  <c r="G17" i="46"/>
  <c r="I11" i="46"/>
  <c r="B74" i="44"/>
  <c r="G31" i="44" s="1"/>
  <c r="H34" i="44"/>
  <c r="H26" i="44"/>
  <c r="I15" i="44"/>
  <c r="I31" i="44"/>
  <c r="I11" i="44"/>
  <c r="H33" i="12"/>
  <c r="H29" i="12"/>
  <c r="H26" i="12"/>
  <c r="F4" i="12"/>
  <c r="F11" i="12"/>
  <c r="H34" i="12"/>
  <c r="H25" i="12"/>
  <c r="F16" i="12"/>
  <c r="F8" i="12"/>
  <c r="F3" i="12"/>
  <c r="F15" i="12"/>
  <c r="F12" i="12"/>
  <c r="H21" i="12"/>
  <c r="G32" i="47"/>
  <c r="G24" i="47"/>
  <c r="F8" i="47"/>
  <c r="F31" i="47"/>
  <c r="F24" i="47"/>
  <c r="F15" i="47"/>
  <c r="G7" i="47"/>
  <c r="G23" i="47"/>
  <c r="F7" i="47"/>
  <c r="G10" i="54"/>
  <c r="G18" i="54"/>
  <c r="G26" i="54"/>
  <c r="G34" i="54"/>
  <c r="B71" i="54"/>
  <c r="H27" i="54" s="1"/>
  <c r="G10" i="53"/>
  <c r="H5" i="52"/>
  <c r="H6" i="52"/>
  <c r="F11" i="52"/>
  <c r="I22" i="52"/>
  <c r="I30" i="52"/>
  <c r="F3" i="51"/>
  <c r="F11" i="51"/>
  <c r="H23" i="51"/>
  <c r="F32" i="47"/>
  <c r="H18" i="45"/>
  <c r="H17" i="45"/>
  <c r="H7" i="45"/>
  <c r="H3" i="45"/>
  <c r="H14" i="45"/>
  <c r="F11" i="45"/>
  <c r="H13" i="45"/>
  <c r="H6" i="45"/>
  <c r="F3" i="45"/>
  <c r="F27" i="31"/>
  <c r="F19" i="31"/>
  <c r="F18" i="31"/>
  <c r="F14" i="31"/>
  <c r="F10" i="31"/>
  <c r="F6" i="31"/>
  <c r="F13" i="31"/>
  <c r="F5" i="31"/>
  <c r="F6" i="55"/>
  <c r="F8" i="55"/>
  <c r="I9" i="55"/>
  <c r="I15" i="55"/>
  <c r="H9" i="54"/>
  <c r="H10" i="54"/>
  <c r="I11" i="54"/>
  <c r="H17" i="54"/>
  <c r="H18" i="54"/>
  <c r="I5" i="53"/>
  <c r="I6" i="53"/>
  <c r="H10" i="53"/>
  <c r="I11" i="53"/>
  <c r="H13" i="53"/>
  <c r="H14" i="53"/>
  <c r="G18" i="53"/>
  <c r="G21" i="53"/>
  <c r="G22" i="53"/>
  <c r="I5" i="52"/>
  <c r="I6" i="52"/>
  <c r="H13" i="52"/>
  <c r="H14" i="52"/>
  <c r="G21" i="52"/>
  <c r="I3" i="51"/>
  <c r="F12" i="51"/>
  <c r="F24" i="51"/>
  <c r="H25" i="51"/>
  <c r="H31" i="51"/>
  <c r="I32" i="50"/>
  <c r="G16" i="50"/>
  <c r="G18" i="50"/>
  <c r="H9" i="49"/>
  <c r="F7" i="49"/>
  <c r="F11" i="49"/>
  <c r="F32" i="48"/>
  <c r="F31" i="48"/>
  <c r="F24" i="48"/>
  <c r="H32" i="48"/>
  <c r="H31" i="48"/>
  <c r="F27" i="48"/>
  <c r="H24" i="48"/>
  <c r="F23" i="48"/>
  <c r="F20" i="48"/>
  <c r="G8" i="47"/>
  <c r="F23" i="47"/>
  <c r="I27" i="47"/>
  <c r="H28" i="46"/>
  <c r="H5" i="45"/>
  <c r="H11" i="45"/>
  <c r="B71" i="45"/>
  <c r="I7" i="45" s="1"/>
  <c r="G21" i="45"/>
  <c r="G5" i="45"/>
  <c r="B72" i="45"/>
  <c r="F12" i="45" s="1"/>
  <c r="G29" i="45"/>
  <c r="G3" i="45"/>
  <c r="I27" i="44"/>
  <c r="H18" i="44"/>
  <c r="B71" i="49"/>
  <c r="I15" i="48"/>
  <c r="G17" i="48"/>
  <c r="F19" i="47"/>
  <c r="H33" i="47"/>
  <c r="H5" i="46"/>
  <c r="H6" i="46"/>
  <c r="F19" i="46"/>
  <c r="F21" i="46"/>
  <c r="F22" i="46"/>
  <c r="F32" i="46"/>
  <c r="H34" i="46"/>
  <c r="I11" i="45"/>
  <c r="G16" i="45"/>
  <c r="H15" i="45"/>
  <c r="H10" i="44"/>
  <c r="H4" i="18"/>
  <c r="F34" i="33"/>
  <c r="F26" i="33"/>
  <c r="H5" i="33"/>
  <c r="F3" i="33"/>
  <c r="F24" i="33"/>
  <c r="F11" i="33"/>
  <c r="F32" i="33"/>
  <c r="H14" i="33"/>
  <c r="H3" i="33"/>
  <c r="H34" i="39"/>
  <c r="H13" i="39"/>
  <c r="H14" i="39"/>
  <c r="H5" i="39"/>
  <c r="F14" i="39"/>
  <c r="H6" i="39"/>
  <c r="B74" i="24"/>
  <c r="O64" i="24" s="1"/>
  <c r="H29" i="23"/>
  <c r="H21" i="23"/>
  <c r="H13" i="23"/>
  <c r="H5" i="23"/>
  <c r="I27" i="23"/>
  <c r="I19" i="23"/>
  <c r="I11" i="23"/>
  <c r="I3" i="23"/>
  <c r="B73" i="20"/>
  <c r="H32" i="20" s="1"/>
  <c r="B73" i="21"/>
  <c r="O5" i="21" s="1"/>
  <c r="G24" i="20"/>
  <c r="I11" i="20"/>
  <c r="G9" i="20"/>
  <c r="I28" i="20"/>
  <c r="G26" i="20"/>
  <c r="G23" i="20"/>
  <c r="G8" i="20"/>
  <c r="I12" i="20"/>
  <c r="G7" i="20"/>
  <c r="F19" i="35"/>
  <c r="H13" i="35"/>
  <c r="F27" i="35"/>
  <c r="F20" i="35"/>
  <c r="H18" i="35"/>
  <c r="H17" i="35"/>
  <c r="H9" i="35"/>
  <c r="H5" i="35"/>
  <c r="H14" i="35"/>
  <c r="H10" i="35"/>
  <c r="G15" i="48"/>
  <c r="I16" i="48"/>
  <c r="G18" i="48"/>
  <c r="B71" i="47"/>
  <c r="F28" i="47" s="1"/>
  <c r="H13" i="46"/>
  <c r="H14" i="46"/>
  <c r="F20" i="46"/>
  <c r="H21" i="46"/>
  <c r="H26" i="46"/>
  <c r="G11" i="45"/>
  <c r="G15" i="45"/>
  <c r="G27" i="45"/>
  <c r="F3" i="44"/>
  <c r="F10" i="44"/>
  <c r="F12" i="44"/>
  <c r="B73" i="44"/>
  <c r="F16" i="43"/>
  <c r="H18" i="43"/>
  <c r="B73" i="41"/>
  <c r="I4" i="41" s="1"/>
  <c r="H30" i="41"/>
  <c r="I21" i="41"/>
  <c r="H22" i="41"/>
  <c r="I13" i="41"/>
  <c r="H14" i="41"/>
  <c r="I5" i="41"/>
  <c r="I19" i="41"/>
  <c r="G6" i="41"/>
  <c r="G21" i="41"/>
  <c r="G22" i="41"/>
  <c r="I3" i="41"/>
  <c r="H26" i="39"/>
  <c r="B73" i="40"/>
  <c r="R50" i="40" s="1"/>
  <c r="B72" i="39"/>
  <c r="F9" i="39" s="1"/>
  <c r="F3" i="39"/>
  <c r="I21" i="16"/>
  <c r="I22" i="16"/>
  <c r="I6" i="16"/>
  <c r="I32" i="16"/>
  <c r="G18" i="16"/>
  <c r="I3" i="16"/>
  <c r="H34" i="18"/>
  <c r="H26" i="18"/>
  <c r="H21" i="18"/>
  <c r="H33" i="18"/>
  <c r="F26" i="18"/>
  <c r="H16" i="18"/>
  <c r="H11" i="18"/>
  <c r="H8" i="18"/>
  <c r="H3" i="18"/>
  <c r="F22" i="18"/>
  <c r="F16" i="18"/>
  <c r="F8" i="18"/>
  <c r="F3" i="18"/>
  <c r="I26" i="37"/>
  <c r="G29" i="37"/>
  <c r="G11" i="37"/>
  <c r="G27" i="37"/>
  <c r="I25" i="37"/>
  <c r="G13" i="37"/>
  <c r="I27" i="20"/>
  <c r="F28" i="35"/>
  <c r="B74" i="36"/>
  <c r="B74" i="35"/>
  <c r="H7" i="35" s="1"/>
  <c r="B74" i="32"/>
  <c r="O33" i="32" s="1"/>
  <c r="B74" i="31"/>
  <c r="H3" i="31"/>
  <c r="I34" i="31"/>
  <c r="I30" i="31"/>
  <c r="I27" i="31"/>
  <c r="I26" i="31"/>
  <c r="I22" i="31"/>
  <c r="I19" i="31"/>
  <c r="I18" i="31"/>
  <c r="I14" i="31"/>
  <c r="I11" i="31"/>
  <c r="I10" i="31"/>
  <c r="I6" i="31"/>
  <c r="H34" i="31"/>
  <c r="H31" i="31"/>
  <c r="H27" i="31"/>
  <c r="H26" i="31"/>
  <c r="H23" i="31"/>
  <c r="H19" i="31"/>
  <c r="H18" i="31"/>
  <c r="H15" i="31"/>
  <c r="H11" i="31"/>
  <c r="H10" i="31"/>
  <c r="H7" i="31"/>
  <c r="B71" i="31"/>
  <c r="B73" i="31"/>
  <c r="B73" i="23"/>
  <c r="H30" i="23" s="1"/>
  <c r="B74" i="13"/>
  <c r="I40" i="13" s="1"/>
  <c r="H34" i="37"/>
  <c r="B71" i="37"/>
  <c r="G8" i="37" s="1"/>
  <c r="G6" i="55"/>
  <c r="F7" i="55"/>
  <c r="G10" i="55"/>
  <c r="I12" i="55"/>
  <c r="G14" i="55"/>
  <c r="F15" i="55"/>
  <c r="I16" i="55"/>
  <c r="F19" i="55"/>
  <c r="G22" i="55"/>
  <c r="F23" i="55"/>
  <c r="G26" i="55"/>
  <c r="F27" i="55"/>
  <c r="I28" i="55"/>
  <c r="G30" i="55"/>
  <c r="F31" i="55"/>
  <c r="I32" i="55"/>
  <c r="B74" i="55"/>
  <c r="I6" i="55" s="1"/>
  <c r="H5" i="49"/>
  <c r="F5" i="55"/>
  <c r="G8" i="55"/>
  <c r="F9" i="55"/>
  <c r="F13" i="55"/>
  <c r="G16" i="55"/>
  <c r="F17" i="55"/>
  <c r="F21" i="55"/>
  <c r="H23" i="55"/>
  <c r="G24" i="55"/>
  <c r="F25" i="55"/>
  <c r="F29" i="55"/>
  <c r="H31" i="55"/>
  <c r="G32" i="55"/>
  <c r="I32" i="52"/>
  <c r="I24" i="52"/>
  <c r="I16" i="52"/>
  <c r="I8" i="52"/>
  <c r="H32" i="52"/>
  <c r="I31" i="52"/>
  <c r="H28" i="52"/>
  <c r="H24" i="52"/>
  <c r="H20" i="52"/>
  <c r="H16" i="52"/>
  <c r="I15" i="52"/>
  <c r="H12" i="52"/>
  <c r="H8" i="52"/>
  <c r="I7" i="52"/>
  <c r="H4" i="52"/>
  <c r="H31" i="52"/>
  <c r="G28" i="52"/>
  <c r="H23" i="52"/>
  <c r="G20" i="52"/>
  <c r="H15" i="52"/>
  <c r="G12" i="52"/>
  <c r="H7" i="52"/>
  <c r="G4" i="52"/>
  <c r="I25" i="52"/>
  <c r="I17" i="52"/>
  <c r="I9" i="52"/>
  <c r="H29" i="50"/>
  <c r="H21" i="50"/>
  <c r="H13" i="50"/>
  <c r="H5" i="50"/>
  <c r="H28" i="50"/>
  <c r="H20" i="50"/>
  <c r="I30" i="50"/>
  <c r="G28" i="50"/>
  <c r="I22" i="50"/>
  <c r="G20" i="50"/>
  <c r="I14" i="50"/>
  <c r="G12" i="50"/>
  <c r="I6" i="50"/>
  <c r="G4" i="50"/>
  <c r="H30" i="50"/>
  <c r="I29" i="50"/>
  <c r="H22" i="50"/>
  <c r="H18" i="50"/>
  <c r="I13" i="50"/>
  <c r="H10" i="50"/>
  <c r="B72" i="53"/>
  <c r="I21" i="52"/>
  <c r="H22" i="52"/>
  <c r="H26" i="52"/>
  <c r="I29" i="52"/>
  <c r="H30" i="52"/>
  <c r="I33" i="52"/>
  <c r="H34" i="52"/>
  <c r="I11" i="51"/>
  <c r="H16" i="51"/>
  <c r="I23" i="51"/>
  <c r="I27" i="51"/>
  <c r="B72" i="51"/>
  <c r="I5" i="50"/>
  <c r="H6" i="50"/>
  <c r="H14" i="50"/>
  <c r="G15" i="50"/>
  <c r="I21" i="50"/>
  <c r="F24" i="50"/>
  <c r="H26" i="50"/>
  <c r="G31" i="50"/>
  <c r="F32" i="50"/>
  <c r="H34" i="50"/>
  <c r="F3" i="49"/>
  <c r="I7" i="49"/>
  <c r="H8" i="49"/>
  <c r="H16" i="49"/>
  <c r="I19" i="49"/>
  <c r="I23" i="49"/>
  <c r="B72" i="49"/>
  <c r="F4" i="48"/>
  <c r="G7" i="48"/>
  <c r="F8" i="48"/>
  <c r="H10" i="48"/>
  <c r="F12" i="48"/>
  <c r="F16" i="48"/>
  <c r="H18" i="48"/>
  <c r="G23" i="48"/>
  <c r="H26" i="48"/>
  <c r="H34" i="48"/>
  <c r="B71" i="52"/>
  <c r="F26" i="52" s="1"/>
  <c r="B73" i="51"/>
  <c r="B73" i="49"/>
  <c r="G19" i="49" s="1"/>
  <c r="B72" i="54"/>
  <c r="G6" i="54" s="1"/>
  <c r="F22" i="52"/>
  <c r="I23" i="52"/>
  <c r="G29" i="52"/>
  <c r="F30" i="52"/>
  <c r="B72" i="52"/>
  <c r="F16" i="51"/>
  <c r="F20" i="51"/>
  <c r="G23" i="51"/>
  <c r="F28" i="51"/>
  <c r="H4" i="50"/>
  <c r="I7" i="50"/>
  <c r="H8" i="50"/>
  <c r="H12" i="50"/>
  <c r="I15" i="50"/>
  <c r="H16" i="50"/>
  <c r="G17" i="50"/>
  <c r="I19" i="50"/>
  <c r="I23" i="50"/>
  <c r="H24" i="50"/>
  <c r="I31" i="50"/>
  <c r="H32" i="50"/>
  <c r="G33" i="50"/>
  <c r="B72" i="50"/>
  <c r="I33" i="50" s="1"/>
  <c r="G7" i="49"/>
  <c r="F8" i="49"/>
  <c r="H10" i="49"/>
  <c r="F16" i="49"/>
  <c r="H18" i="49"/>
  <c r="G23" i="49"/>
  <c r="F3" i="48"/>
  <c r="I7" i="48"/>
  <c r="H8" i="48"/>
  <c r="G9" i="48"/>
  <c r="I11" i="48"/>
  <c r="H16" i="48"/>
  <c r="I19" i="48"/>
  <c r="I23" i="48"/>
  <c r="G25" i="48"/>
  <c r="B73" i="48"/>
  <c r="I32" i="46"/>
  <c r="I16" i="46"/>
  <c r="I8" i="46"/>
  <c r="H32" i="46"/>
  <c r="I31" i="46"/>
  <c r="H24" i="46"/>
  <c r="I23" i="46"/>
  <c r="H16" i="46"/>
  <c r="I15" i="46"/>
  <c r="H8" i="46"/>
  <c r="I7" i="46"/>
  <c r="H31" i="46"/>
  <c r="H23" i="46"/>
  <c r="H15" i="46"/>
  <c r="H7" i="46"/>
  <c r="B71" i="48"/>
  <c r="F10" i="48" s="1"/>
  <c r="G34" i="47"/>
  <c r="B73" i="47"/>
  <c r="I34" i="47" s="1"/>
  <c r="F17" i="46"/>
  <c r="G20" i="46"/>
  <c r="I22" i="46"/>
  <c r="G24" i="46"/>
  <c r="F25" i="46"/>
  <c r="G28" i="46"/>
  <c r="G32" i="46"/>
  <c r="F33" i="46"/>
  <c r="B71" i="46"/>
  <c r="I26" i="46" s="1"/>
  <c r="F19" i="45"/>
  <c r="H21" i="45"/>
  <c r="H25" i="45"/>
  <c r="G26" i="45"/>
  <c r="F27" i="45"/>
  <c r="H29" i="45"/>
  <c r="H33" i="45"/>
  <c r="B73" i="45"/>
  <c r="F21" i="45" s="1"/>
  <c r="F5" i="44"/>
  <c r="I6" i="44"/>
  <c r="I10" i="44"/>
  <c r="F13" i="44"/>
  <c r="I14" i="44"/>
  <c r="I18" i="44"/>
  <c r="I22" i="44"/>
  <c r="I26" i="44"/>
  <c r="I30" i="44"/>
  <c r="I34" i="44"/>
  <c r="B71" i="44"/>
  <c r="G14" i="44" s="1"/>
  <c r="F7" i="43"/>
  <c r="I8" i="43"/>
  <c r="F11" i="43"/>
  <c r="I12" i="43"/>
  <c r="F15" i="43"/>
  <c r="I16" i="43"/>
  <c r="G18" i="43"/>
  <c r="I24" i="43"/>
  <c r="I28" i="43"/>
  <c r="I32" i="43"/>
  <c r="G34" i="43"/>
  <c r="I6" i="41"/>
  <c r="I14" i="41"/>
  <c r="I22" i="41"/>
  <c r="I30" i="41"/>
  <c r="B74" i="45"/>
  <c r="I20" i="45" s="1"/>
  <c r="B74" i="43"/>
  <c r="H13" i="43" s="1"/>
  <c r="B73" i="42"/>
  <c r="B72" i="41"/>
  <c r="G22" i="46"/>
  <c r="F23" i="46"/>
  <c r="I24" i="46"/>
  <c r="G26" i="46"/>
  <c r="H19" i="45"/>
  <c r="H23" i="45"/>
  <c r="G24" i="45"/>
  <c r="H27" i="45"/>
  <c r="H31" i="45"/>
  <c r="F11" i="44"/>
  <c r="I12" i="44"/>
  <c r="I16" i="44"/>
  <c r="G18" i="44"/>
  <c r="I28" i="44"/>
  <c r="I32" i="44"/>
  <c r="G34" i="44"/>
  <c r="I10" i="43"/>
  <c r="I14" i="43"/>
  <c r="I18" i="43"/>
  <c r="I26" i="43"/>
  <c r="I30" i="43"/>
  <c r="I34" i="43"/>
  <c r="H5" i="41"/>
  <c r="G10" i="41"/>
  <c r="H13" i="41"/>
  <c r="G18" i="41"/>
  <c r="H21" i="41"/>
  <c r="G26" i="41"/>
  <c r="H29" i="41"/>
  <c r="G34" i="41"/>
  <c r="B71" i="41"/>
  <c r="B74" i="42"/>
  <c r="G6" i="39"/>
  <c r="G10" i="39"/>
  <c r="I12" i="39"/>
  <c r="G14" i="39"/>
  <c r="F19" i="39"/>
  <c r="H21" i="39"/>
  <c r="G22" i="39"/>
  <c r="G26" i="39"/>
  <c r="F27" i="39"/>
  <c r="I28" i="39"/>
  <c r="G30" i="39"/>
  <c r="B73" i="39"/>
  <c r="G11" i="23"/>
  <c r="G19" i="23"/>
  <c r="B74" i="39"/>
  <c r="B71" i="23"/>
  <c r="F5" i="39"/>
  <c r="F13" i="39"/>
  <c r="I14" i="39"/>
  <c r="F21" i="39"/>
  <c r="F29" i="39"/>
  <c r="B71" i="39"/>
  <c r="F3" i="23"/>
  <c r="G7" i="23"/>
  <c r="G15" i="23"/>
  <c r="G23" i="23"/>
  <c r="B72" i="23"/>
  <c r="G31" i="23"/>
  <c r="B73" i="24"/>
  <c r="G27" i="23"/>
  <c r="B74" i="23"/>
  <c r="G13" i="12"/>
  <c r="G17" i="12"/>
  <c r="I19" i="12"/>
  <c r="G29" i="12"/>
  <c r="B72" i="12"/>
  <c r="I8" i="13"/>
  <c r="I16" i="13"/>
  <c r="R18" i="13"/>
  <c r="I24" i="13"/>
  <c r="I32" i="13"/>
  <c r="H13" i="16"/>
  <c r="F33" i="16"/>
  <c r="B71" i="13"/>
  <c r="R61" i="13"/>
  <c r="B73" i="12"/>
  <c r="R21" i="13"/>
  <c r="R29" i="13"/>
  <c r="I35" i="13"/>
  <c r="I51" i="13"/>
  <c r="R53" i="13"/>
  <c r="L64" i="13"/>
  <c r="O66" i="13"/>
  <c r="H10" i="12"/>
  <c r="H18" i="12"/>
  <c r="F20" i="12"/>
  <c r="F24" i="12"/>
  <c r="F28" i="12"/>
  <c r="O34" i="13"/>
  <c r="L40" i="13"/>
  <c r="L48" i="13"/>
  <c r="L56" i="13"/>
  <c r="G3" i="16"/>
  <c r="G4" i="16"/>
  <c r="F9" i="16"/>
  <c r="F17" i="16"/>
  <c r="G20" i="16"/>
  <c r="I24" i="16"/>
  <c r="B71" i="12"/>
  <c r="L3" i="13"/>
  <c r="O5" i="13"/>
  <c r="O13" i="13"/>
  <c r="L19" i="13"/>
  <c r="O37" i="13"/>
  <c r="O45" i="13"/>
  <c r="F32" i="16"/>
  <c r="G27" i="16"/>
  <c r="F24" i="16"/>
  <c r="G19" i="16"/>
  <c r="F16" i="16"/>
  <c r="G11" i="16"/>
  <c r="F8" i="16"/>
  <c r="F34" i="16"/>
  <c r="G29" i="16"/>
  <c r="F26" i="16"/>
  <c r="G21" i="16"/>
  <c r="F18" i="16"/>
  <c r="G13" i="16"/>
  <c r="F10" i="16"/>
  <c r="G5" i="16"/>
  <c r="F6" i="16"/>
  <c r="H8" i="16"/>
  <c r="F14" i="16"/>
  <c r="H16" i="16"/>
  <c r="G17" i="16"/>
  <c r="I19" i="16"/>
  <c r="F22" i="16"/>
  <c r="F30" i="16"/>
  <c r="G33" i="16"/>
  <c r="B72" i="16"/>
  <c r="B74" i="17"/>
  <c r="G3" i="18"/>
  <c r="G10" i="18"/>
  <c r="F11" i="18"/>
  <c r="G18" i="18"/>
  <c r="F19" i="18"/>
  <c r="G26" i="18"/>
  <c r="B73" i="16"/>
  <c r="B73" i="19"/>
  <c r="G31" i="18"/>
  <c r="G27" i="18"/>
  <c r="B72" i="18"/>
  <c r="F34" i="18"/>
  <c r="F30" i="18"/>
  <c r="I5" i="16"/>
  <c r="G7" i="16"/>
  <c r="H10" i="16"/>
  <c r="G15" i="16"/>
  <c r="H18" i="16"/>
  <c r="F20" i="16"/>
  <c r="G23" i="16"/>
  <c r="G31" i="16"/>
  <c r="F27" i="18"/>
  <c r="I33" i="18"/>
  <c r="F32" i="18"/>
  <c r="G29" i="18"/>
  <c r="H28" i="18"/>
  <c r="B71" i="18"/>
  <c r="B74" i="19"/>
  <c r="I4" i="37"/>
  <c r="H5" i="37"/>
  <c r="I8" i="37"/>
  <c r="H9" i="37"/>
  <c r="G10" i="37"/>
  <c r="F11" i="37"/>
  <c r="I12" i="37"/>
  <c r="H13" i="37"/>
  <c r="G14" i="37"/>
  <c r="H17" i="37"/>
  <c r="I20" i="37"/>
  <c r="F23" i="37"/>
  <c r="I24" i="37"/>
  <c r="H25" i="37"/>
  <c r="G26" i="37"/>
  <c r="I28" i="37"/>
  <c r="G30" i="37"/>
  <c r="F31" i="37"/>
  <c r="I65" i="21"/>
  <c r="R56" i="21"/>
  <c r="O54" i="21"/>
  <c r="I54" i="21"/>
  <c r="I49" i="21"/>
  <c r="I38" i="21"/>
  <c r="I33" i="21"/>
  <c r="R24" i="21"/>
  <c r="L24" i="21"/>
  <c r="O22" i="21"/>
  <c r="I17" i="21"/>
  <c r="L8" i="21"/>
  <c r="L65" i="21"/>
  <c r="I56" i="21"/>
  <c r="L49" i="21"/>
  <c r="O40" i="21"/>
  <c r="I40" i="21"/>
  <c r="R38" i="21"/>
  <c r="L33" i="21"/>
  <c r="L22" i="21"/>
  <c r="L17" i="21"/>
  <c r="O8" i="21"/>
  <c r="R52" i="21"/>
  <c r="I47" i="21"/>
  <c r="R36" i="21"/>
  <c r="I29" i="21"/>
  <c r="R20" i="21"/>
  <c r="I13" i="21"/>
  <c r="R4" i="21"/>
  <c r="O63" i="21"/>
  <c r="O61" i="21"/>
  <c r="O52" i="21"/>
  <c r="R47" i="21"/>
  <c r="R45" i="21"/>
  <c r="O36" i="21"/>
  <c r="O20" i="21"/>
  <c r="R15" i="21"/>
  <c r="R13" i="21"/>
  <c r="L61" i="21"/>
  <c r="O31" i="21"/>
  <c r="O29" i="21"/>
  <c r="O4" i="21"/>
  <c r="I63" i="21"/>
  <c r="L45" i="21"/>
  <c r="L31" i="21"/>
  <c r="L15" i="21"/>
  <c r="R6" i="21"/>
  <c r="L6" i="21"/>
  <c r="I10" i="37"/>
  <c r="H11" i="37"/>
  <c r="B73" i="38"/>
  <c r="B72" i="37"/>
  <c r="B74" i="38"/>
  <c r="I4" i="20"/>
  <c r="H9" i="20"/>
  <c r="H17" i="20"/>
  <c r="G18" i="20"/>
  <c r="F19" i="20"/>
  <c r="I20" i="20"/>
  <c r="F27" i="20"/>
  <c r="G34" i="20"/>
  <c r="B72" i="20"/>
  <c r="B74" i="20"/>
  <c r="L28" i="21"/>
  <c r="O32" i="21"/>
  <c r="I44" i="21"/>
  <c r="I60" i="21"/>
  <c r="L66" i="21"/>
  <c r="O57" i="21"/>
  <c r="L50" i="21"/>
  <c r="O25" i="21"/>
  <c r="L21" i="21"/>
  <c r="I53" i="21"/>
  <c r="R51" i="21"/>
  <c r="R41" i="21"/>
  <c r="I37" i="21"/>
  <c r="R19" i="21"/>
  <c r="R9" i="21"/>
  <c r="L12" i="21"/>
  <c r="R16" i="21"/>
  <c r="I18" i="21"/>
  <c r="I34" i="21"/>
  <c r="R48" i="21"/>
  <c r="O64" i="21"/>
  <c r="I3" i="20"/>
  <c r="I6" i="20"/>
  <c r="H7" i="20"/>
  <c r="I14" i="20"/>
  <c r="H15" i="20"/>
  <c r="G16" i="20"/>
  <c r="F21" i="20"/>
  <c r="I22" i="20"/>
  <c r="H23" i="20"/>
  <c r="I30" i="20"/>
  <c r="H31" i="20"/>
  <c r="B71" i="20"/>
  <c r="L5" i="21"/>
  <c r="O3" i="21"/>
  <c r="O35" i="21"/>
  <c r="G26" i="35"/>
  <c r="B73" i="36"/>
  <c r="G29" i="35"/>
  <c r="F32" i="35"/>
  <c r="F24" i="35"/>
  <c r="B73" i="35"/>
  <c r="H34" i="35"/>
  <c r="H30" i="35"/>
  <c r="H26" i="35"/>
  <c r="H22" i="35"/>
  <c r="G10" i="35"/>
  <c r="F11" i="35"/>
  <c r="I12" i="35"/>
  <c r="H21" i="35"/>
  <c r="H25" i="35"/>
  <c r="B71" i="35"/>
  <c r="I31" i="35"/>
  <c r="I27" i="35"/>
  <c r="G25" i="35"/>
  <c r="I3" i="33"/>
  <c r="I10" i="33"/>
  <c r="H11" i="33"/>
  <c r="I18" i="33"/>
  <c r="H19" i="33"/>
  <c r="H26" i="33"/>
  <c r="I27" i="33"/>
  <c r="G29" i="33"/>
  <c r="H34" i="33"/>
  <c r="I7" i="33"/>
  <c r="I11" i="33"/>
  <c r="I19" i="33"/>
  <c r="G26" i="33"/>
  <c r="I24" i="33"/>
  <c r="B74" i="33"/>
  <c r="I34" i="33"/>
  <c r="H27" i="33"/>
  <c r="I26" i="33"/>
  <c r="B71" i="33"/>
  <c r="B73" i="33"/>
  <c r="B72" i="33"/>
  <c r="B72" i="31"/>
  <c r="I52" i="32"/>
  <c r="R49" i="32"/>
  <c r="R17" i="32"/>
  <c r="H13" i="54" l="1"/>
  <c r="F31" i="39"/>
  <c r="F5" i="54"/>
  <c r="F13" i="54"/>
  <c r="I29" i="54"/>
  <c r="G3" i="54"/>
  <c r="G29" i="54"/>
  <c r="G21" i="54"/>
  <c r="L8" i="24"/>
  <c r="R19" i="24"/>
  <c r="I24" i="41"/>
  <c r="L20" i="24"/>
  <c r="R48" i="24"/>
  <c r="L50" i="24"/>
  <c r="O3" i="24"/>
  <c r="I18" i="24"/>
  <c r="I13" i="54"/>
  <c r="I34" i="24"/>
  <c r="O35" i="24"/>
  <c r="I52" i="24"/>
  <c r="I56" i="24"/>
  <c r="B75" i="24"/>
  <c r="O37" i="24" s="1"/>
  <c r="L4" i="24"/>
  <c r="I14" i="54"/>
  <c r="O65" i="32"/>
  <c r="I30" i="54"/>
  <c r="F25" i="39"/>
  <c r="I6" i="54"/>
  <c r="I16" i="41"/>
  <c r="R8" i="40"/>
  <c r="F6" i="54"/>
  <c r="H8" i="41"/>
  <c r="I4" i="54"/>
  <c r="I21" i="54"/>
  <c r="F29" i="54"/>
  <c r="F17" i="12"/>
  <c r="L23" i="40"/>
  <c r="H6" i="54"/>
  <c r="I22" i="54"/>
  <c r="F30" i="54"/>
  <c r="I57" i="40"/>
  <c r="F18" i="50"/>
  <c r="G14" i="54"/>
  <c r="G5" i="54"/>
  <c r="I31" i="41"/>
  <c r="H24" i="41"/>
  <c r="H32" i="41"/>
  <c r="H21" i="54"/>
  <c r="L12" i="32"/>
  <c r="H5" i="54"/>
  <c r="G30" i="54"/>
  <c r="H22" i="54"/>
  <c r="H14" i="54"/>
  <c r="H29" i="54"/>
  <c r="N29" i="54" s="1"/>
  <c r="O24" i="40"/>
  <c r="G4" i="54"/>
  <c r="I5" i="54"/>
  <c r="I39" i="40"/>
  <c r="G13" i="54"/>
  <c r="I32" i="41"/>
  <c r="F21" i="54"/>
  <c r="F14" i="54"/>
  <c r="G22" i="54"/>
  <c r="F22" i="54"/>
  <c r="F34" i="12"/>
  <c r="G16" i="39"/>
  <c r="L50" i="40"/>
  <c r="V50" i="40" s="1"/>
  <c r="L28" i="32"/>
  <c r="G8" i="39"/>
  <c r="I8" i="41"/>
  <c r="J6" i="41"/>
  <c r="O29" i="52"/>
  <c r="H11" i="51"/>
  <c r="G24" i="41"/>
  <c r="F24" i="41"/>
  <c r="F8" i="41"/>
  <c r="G8" i="41"/>
  <c r="F32" i="41"/>
  <c r="G16" i="41"/>
  <c r="F16" i="41"/>
  <c r="G32" i="41"/>
  <c r="G29" i="51"/>
  <c r="G4" i="51"/>
  <c r="I4" i="51"/>
  <c r="F10" i="51"/>
  <c r="I5" i="20"/>
  <c r="J34" i="43"/>
  <c r="O32" i="13"/>
  <c r="F17" i="47"/>
  <c r="I18" i="34"/>
  <c r="R60" i="17"/>
  <c r="L57" i="17"/>
  <c r="O61" i="13"/>
  <c r="B72" i="13"/>
  <c r="O59" i="13" s="1"/>
  <c r="R20" i="32"/>
  <c r="I51" i="32"/>
  <c r="F17" i="43"/>
  <c r="L19" i="32"/>
  <c r="L3" i="32"/>
  <c r="B75" i="32"/>
  <c r="I54" i="32" s="1"/>
  <c r="O35" i="32"/>
  <c r="L66" i="32"/>
  <c r="I60" i="32"/>
  <c r="R19" i="32"/>
  <c r="L4" i="32"/>
  <c r="I18" i="13"/>
  <c r="I34" i="32"/>
  <c r="G11" i="44"/>
  <c r="R41" i="32"/>
  <c r="O3" i="32"/>
  <c r="I36" i="32"/>
  <c r="R51" i="32"/>
  <c r="L20" i="32"/>
  <c r="O25" i="32"/>
  <c r="R9" i="32"/>
  <c r="I44" i="32"/>
  <c r="L50" i="32"/>
  <c r="O57" i="32"/>
  <c r="I18" i="32"/>
  <c r="B70" i="13"/>
  <c r="L62" i="13" s="1"/>
  <c r="I25" i="51"/>
  <c r="R57" i="32"/>
  <c r="I18" i="55"/>
  <c r="G8" i="43"/>
  <c r="I35" i="32"/>
  <c r="I17" i="32"/>
  <c r="B70" i="32"/>
  <c r="O58" i="32" s="1"/>
  <c r="R25" i="32"/>
  <c r="L60" i="32"/>
  <c r="F25" i="43"/>
  <c r="O41" i="32"/>
  <c r="O36" i="32"/>
  <c r="O66" i="32"/>
  <c r="H31" i="43"/>
  <c r="F9" i="43"/>
  <c r="K29" i="52"/>
  <c r="L21" i="41"/>
  <c r="M21" i="41" s="1"/>
  <c r="K21" i="41"/>
  <c r="J21" i="41"/>
  <c r="N21" i="41"/>
  <c r="O21" i="41"/>
  <c r="K30" i="52"/>
  <c r="J30" i="52"/>
  <c r="L30" i="52"/>
  <c r="M30" i="52" s="1"/>
  <c r="N30" i="52"/>
  <c r="O30" i="52"/>
  <c r="L6" i="52"/>
  <c r="M6" i="52" s="1"/>
  <c r="K6" i="52"/>
  <c r="N6" i="52"/>
  <c r="J6" i="52"/>
  <c r="O6" i="52"/>
  <c r="J22" i="46"/>
  <c r="O22" i="46"/>
  <c r="N22" i="46"/>
  <c r="K22" i="46"/>
  <c r="L22" i="46"/>
  <c r="M22" i="46" s="1"/>
  <c r="K15" i="48"/>
  <c r="O15" i="48"/>
  <c r="N15" i="48"/>
  <c r="L15" i="48"/>
  <c r="M15" i="48" s="1"/>
  <c r="J15" i="48"/>
  <c r="O6" i="41"/>
  <c r="N16" i="48"/>
  <c r="J16" i="48"/>
  <c r="O16" i="48"/>
  <c r="L16" i="48"/>
  <c r="M16" i="48" s="1"/>
  <c r="K16" i="48"/>
  <c r="J24" i="50"/>
  <c r="O24" i="50"/>
  <c r="K24" i="50"/>
  <c r="L24" i="50"/>
  <c r="M24" i="50" s="1"/>
  <c r="N24" i="50"/>
  <c r="N16" i="50"/>
  <c r="J16" i="50"/>
  <c r="O16" i="50"/>
  <c r="L16" i="50"/>
  <c r="M16" i="50" s="1"/>
  <c r="K16" i="50"/>
  <c r="J14" i="41"/>
  <c r="N14" i="41"/>
  <c r="K14" i="41"/>
  <c r="O14" i="41"/>
  <c r="L14" i="41"/>
  <c r="M14" i="41" s="1"/>
  <c r="J30" i="41"/>
  <c r="N30" i="41"/>
  <c r="K30" i="41"/>
  <c r="O30" i="41"/>
  <c r="L30" i="41"/>
  <c r="L21" i="46"/>
  <c r="M21" i="46" s="1"/>
  <c r="O21" i="46"/>
  <c r="J21" i="46"/>
  <c r="N21" i="46"/>
  <c r="K21" i="46"/>
  <c r="J5" i="46"/>
  <c r="N5" i="46"/>
  <c r="K5" i="46"/>
  <c r="O5" i="46"/>
  <c r="L5" i="46"/>
  <c r="M5" i="46" s="1"/>
  <c r="L31" i="48"/>
  <c r="M31" i="48" s="1"/>
  <c r="J31" i="48"/>
  <c r="N31" i="48"/>
  <c r="K31" i="48"/>
  <c r="O31" i="48"/>
  <c r="J5" i="52"/>
  <c r="N5" i="52"/>
  <c r="K5" i="52"/>
  <c r="O5" i="52"/>
  <c r="L5" i="52"/>
  <c r="M5" i="52" s="1"/>
  <c r="L31" i="50"/>
  <c r="M31" i="50" s="1"/>
  <c r="J31" i="50"/>
  <c r="N31" i="50"/>
  <c r="K31" i="50"/>
  <c r="O31" i="50"/>
  <c r="L21" i="52"/>
  <c r="M21" i="52" s="1"/>
  <c r="K21" i="52"/>
  <c r="J21" i="52"/>
  <c r="N21" i="52"/>
  <c r="O21" i="52"/>
  <c r="J7" i="48"/>
  <c r="N7" i="48"/>
  <c r="K7" i="48"/>
  <c r="O7" i="48"/>
  <c r="L7" i="48"/>
  <c r="M7" i="48" s="1"/>
  <c r="N29" i="52"/>
  <c r="K6" i="41"/>
  <c r="L5" i="41"/>
  <c r="M5" i="41" s="1"/>
  <c r="B8" i="42" s="1"/>
  <c r="O5" i="41"/>
  <c r="J5" i="41"/>
  <c r="N5" i="41"/>
  <c r="K5" i="41"/>
  <c r="K13" i="46"/>
  <c r="O13" i="46"/>
  <c r="L13" i="46"/>
  <c r="M13" i="46" s="1"/>
  <c r="J13" i="46"/>
  <c r="N13" i="46"/>
  <c r="L29" i="41"/>
  <c r="M29" i="41" s="1"/>
  <c r="J29" i="41"/>
  <c r="N29" i="41"/>
  <c r="K29" i="41"/>
  <c r="O29" i="41"/>
  <c r="L13" i="41"/>
  <c r="M13" i="41" s="1"/>
  <c r="J13" i="41"/>
  <c r="N13" i="41"/>
  <c r="K13" i="41"/>
  <c r="O13" i="41"/>
  <c r="K3" i="23"/>
  <c r="K32" i="48"/>
  <c r="L32" i="48"/>
  <c r="M32" i="48" s="1"/>
  <c r="J32" i="48"/>
  <c r="N32" i="48"/>
  <c r="O32" i="48"/>
  <c r="N14" i="52"/>
  <c r="J14" i="52"/>
  <c r="O14" i="52"/>
  <c r="K14" i="52"/>
  <c r="L14" i="52"/>
  <c r="M14" i="52" s="1"/>
  <c r="L23" i="50"/>
  <c r="M23" i="50" s="1"/>
  <c r="O23" i="50"/>
  <c r="J23" i="50"/>
  <c r="N23" i="50"/>
  <c r="K23" i="50"/>
  <c r="J7" i="50"/>
  <c r="N7" i="50"/>
  <c r="K7" i="50"/>
  <c r="O7" i="50"/>
  <c r="L7" i="50"/>
  <c r="M7" i="50" s="1"/>
  <c r="L23" i="48"/>
  <c r="M23" i="48" s="1"/>
  <c r="O23" i="48"/>
  <c r="J23" i="48"/>
  <c r="N23" i="48"/>
  <c r="K23" i="48"/>
  <c r="K30" i="46"/>
  <c r="J30" i="46"/>
  <c r="L30" i="46"/>
  <c r="M30" i="46" s="1"/>
  <c r="O30" i="46"/>
  <c r="N30" i="46"/>
  <c r="J29" i="46"/>
  <c r="N29" i="46"/>
  <c r="K29" i="46"/>
  <c r="O29" i="46"/>
  <c r="L29" i="46"/>
  <c r="M29" i="46" s="1"/>
  <c r="L29" i="52"/>
  <c r="M29" i="52" s="1"/>
  <c r="J29" i="52"/>
  <c r="N6" i="41"/>
  <c r="L8" i="48"/>
  <c r="M8" i="48" s="1"/>
  <c r="N8" i="48"/>
  <c r="J8" i="48"/>
  <c r="O8" i="48"/>
  <c r="K8" i="48"/>
  <c r="L8" i="50"/>
  <c r="M8" i="50" s="1"/>
  <c r="N8" i="50"/>
  <c r="J8" i="50"/>
  <c r="O8" i="50"/>
  <c r="K8" i="50"/>
  <c r="L6" i="46"/>
  <c r="M6" i="46" s="1"/>
  <c r="N6" i="46"/>
  <c r="J6" i="46"/>
  <c r="O6" i="46"/>
  <c r="K6" i="46"/>
  <c r="K32" i="50"/>
  <c r="L32" i="50"/>
  <c r="M32" i="50" s="1"/>
  <c r="O32" i="50"/>
  <c r="N32" i="50"/>
  <c r="J32" i="50"/>
  <c r="J22" i="52"/>
  <c r="O22" i="52"/>
  <c r="N22" i="52"/>
  <c r="K22" i="52"/>
  <c r="L22" i="52"/>
  <c r="M22" i="52" s="1"/>
  <c r="J22" i="41"/>
  <c r="N22" i="41"/>
  <c r="K22" i="41"/>
  <c r="O22" i="41"/>
  <c r="L22" i="41"/>
  <c r="M22" i="41" s="1"/>
  <c r="N14" i="46"/>
  <c r="L14" i="46"/>
  <c r="M14" i="46" s="1"/>
  <c r="J14" i="46"/>
  <c r="O14" i="46"/>
  <c r="K14" i="46"/>
  <c r="J24" i="48"/>
  <c r="O24" i="48"/>
  <c r="K24" i="48"/>
  <c r="L24" i="48"/>
  <c r="M24" i="48" s="1"/>
  <c r="N24" i="48"/>
  <c r="K13" i="52"/>
  <c r="O13" i="52"/>
  <c r="N13" i="52"/>
  <c r="L13" i="52"/>
  <c r="M13" i="52" s="1"/>
  <c r="J13" i="52"/>
  <c r="K15" i="50"/>
  <c r="O15" i="50"/>
  <c r="J15" i="50"/>
  <c r="L15" i="50"/>
  <c r="M15" i="50" s="1"/>
  <c r="N15" i="50"/>
  <c r="L6" i="41"/>
  <c r="M6" i="41" s="1"/>
  <c r="B10" i="42" s="1"/>
  <c r="G23" i="44"/>
  <c r="F29" i="43"/>
  <c r="H22" i="49"/>
  <c r="I23" i="53"/>
  <c r="O34" i="43"/>
  <c r="N3" i="23"/>
  <c r="G32" i="43"/>
  <c r="F13" i="43"/>
  <c r="G20" i="44"/>
  <c r="I33" i="44"/>
  <c r="H8" i="43"/>
  <c r="I21" i="49"/>
  <c r="I9" i="49"/>
  <c r="G17" i="51"/>
  <c r="I6" i="49"/>
  <c r="I16" i="53"/>
  <c r="I15" i="41"/>
  <c r="L34" i="43"/>
  <c r="M34" i="43" s="1"/>
  <c r="G3" i="53"/>
  <c r="G12" i="43"/>
  <c r="H25" i="44"/>
  <c r="H32" i="43"/>
  <c r="G19" i="51"/>
  <c r="G20" i="49"/>
  <c r="I33" i="53"/>
  <c r="K13" i="39"/>
  <c r="O13" i="39"/>
  <c r="J13" i="39"/>
  <c r="L13" i="39"/>
  <c r="M13" i="39" s="1"/>
  <c r="N13" i="39"/>
  <c r="K24" i="46"/>
  <c r="L24" i="46"/>
  <c r="M24" i="46" s="1"/>
  <c r="N24" i="46"/>
  <c r="J24" i="46"/>
  <c r="O24" i="46"/>
  <c r="J31" i="55"/>
  <c r="N31" i="55"/>
  <c r="K31" i="55"/>
  <c r="O31" i="55"/>
  <c r="L31" i="55"/>
  <c r="M31" i="55" s="1"/>
  <c r="N34" i="31"/>
  <c r="L34" i="31"/>
  <c r="M34" i="31" s="1"/>
  <c r="J34" i="31"/>
  <c r="O34" i="31"/>
  <c r="K34" i="31"/>
  <c r="L26" i="18"/>
  <c r="M26" i="18" s="1"/>
  <c r="N26" i="18"/>
  <c r="J26" i="18"/>
  <c r="O26" i="18"/>
  <c r="K26" i="18"/>
  <c r="N14" i="39"/>
  <c r="K14" i="39"/>
  <c r="J14" i="39"/>
  <c r="L14" i="39"/>
  <c r="M14" i="39" s="1"/>
  <c r="O14" i="39"/>
  <c r="L14" i="47"/>
  <c r="M14" i="47" s="1"/>
  <c r="N14" i="47"/>
  <c r="J14" i="47"/>
  <c r="O14" i="47"/>
  <c r="K14" i="47"/>
  <c r="J13" i="53"/>
  <c r="N13" i="53"/>
  <c r="K13" i="53"/>
  <c r="O13" i="53"/>
  <c r="L13" i="53"/>
  <c r="M13" i="53" s="1"/>
  <c r="K19" i="37"/>
  <c r="O19" i="37"/>
  <c r="L19" i="37"/>
  <c r="M19" i="37" s="1"/>
  <c r="J19" i="37"/>
  <c r="N19" i="37"/>
  <c r="L22" i="47"/>
  <c r="M22" i="47" s="1"/>
  <c r="N22" i="47"/>
  <c r="J22" i="47"/>
  <c r="O22" i="47"/>
  <c r="K22" i="47"/>
  <c r="J6" i="53"/>
  <c r="O6" i="53"/>
  <c r="K6" i="53"/>
  <c r="L6" i="53"/>
  <c r="M6" i="53" s="1"/>
  <c r="N6" i="53"/>
  <c r="K15" i="49"/>
  <c r="O15" i="49"/>
  <c r="L15" i="49"/>
  <c r="M15" i="49" s="1"/>
  <c r="J15" i="49"/>
  <c r="N15" i="49"/>
  <c r="N24" i="49"/>
  <c r="J24" i="49"/>
  <c r="O24" i="49"/>
  <c r="K24" i="49"/>
  <c r="L24" i="49"/>
  <c r="M24" i="49" s="1"/>
  <c r="K24" i="55"/>
  <c r="L24" i="55"/>
  <c r="M24" i="55" s="1"/>
  <c r="N24" i="55"/>
  <c r="O24" i="55"/>
  <c r="J24" i="55"/>
  <c r="N32" i="49"/>
  <c r="K32" i="49"/>
  <c r="O32" i="49"/>
  <c r="J32" i="49"/>
  <c r="L32" i="49"/>
  <c r="M32" i="49" s="1"/>
  <c r="L11" i="33"/>
  <c r="M11" i="33" s="1"/>
  <c r="O11" i="33"/>
  <c r="J11" i="33"/>
  <c r="N11" i="33"/>
  <c r="K11" i="33"/>
  <c r="K11" i="37"/>
  <c r="O11" i="37"/>
  <c r="L11" i="37"/>
  <c r="M11" i="37" s="1"/>
  <c r="J11" i="37"/>
  <c r="N11" i="37"/>
  <c r="K21" i="39"/>
  <c r="O21" i="39"/>
  <c r="L21" i="39"/>
  <c r="M21" i="39" s="1"/>
  <c r="N21" i="39"/>
  <c r="J21" i="39"/>
  <c r="F33" i="47"/>
  <c r="J23" i="46"/>
  <c r="N23" i="46"/>
  <c r="K23" i="46"/>
  <c r="O23" i="46"/>
  <c r="L23" i="46"/>
  <c r="M23" i="46" s="1"/>
  <c r="I21" i="48"/>
  <c r="J23" i="55"/>
  <c r="N23" i="55"/>
  <c r="K23" i="55"/>
  <c r="O23" i="55"/>
  <c r="L23" i="55"/>
  <c r="M23" i="55" s="1"/>
  <c r="J15" i="55"/>
  <c r="N15" i="55"/>
  <c r="K15" i="55"/>
  <c r="O15" i="55"/>
  <c r="L15" i="55"/>
  <c r="M15" i="55" s="1"/>
  <c r="J7" i="55"/>
  <c r="N7" i="55"/>
  <c r="K7" i="55"/>
  <c r="O7" i="55"/>
  <c r="L7" i="55"/>
  <c r="M7" i="55" s="1"/>
  <c r="L34" i="37"/>
  <c r="M34" i="37" s="1"/>
  <c r="B66" i="38" s="1"/>
  <c r="N34" i="37"/>
  <c r="J34" i="37"/>
  <c r="O34" i="37"/>
  <c r="K34" i="37"/>
  <c r="N26" i="31"/>
  <c r="J26" i="31"/>
  <c r="O26" i="31"/>
  <c r="K26" i="31"/>
  <c r="L26" i="31"/>
  <c r="M26" i="31" s="1"/>
  <c r="K3" i="18"/>
  <c r="L3" i="18"/>
  <c r="M3" i="18" s="1"/>
  <c r="N3" i="18"/>
  <c r="O3" i="18"/>
  <c r="J3" i="18"/>
  <c r="L34" i="18"/>
  <c r="M34" i="18" s="1"/>
  <c r="N34" i="18"/>
  <c r="J34" i="18"/>
  <c r="O34" i="18"/>
  <c r="K34" i="18"/>
  <c r="K3" i="33"/>
  <c r="O3" i="33"/>
  <c r="N3" i="33"/>
  <c r="J3" i="33"/>
  <c r="L3" i="33"/>
  <c r="M3" i="33" s="1"/>
  <c r="B4" i="34" s="1"/>
  <c r="K3" i="45"/>
  <c r="O3" i="45"/>
  <c r="L3" i="45"/>
  <c r="M3" i="45" s="1"/>
  <c r="J3" i="45"/>
  <c r="N3" i="45"/>
  <c r="L26" i="44"/>
  <c r="M26" i="44" s="1"/>
  <c r="N26" i="44"/>
  <c r="J26" i="44"/>
  <c r="O26" i="44"/>
  <c r="K26" i="44"/>
  <c r="N29" i="47"/>
  <c r="J29" i="47"/>
  <c r="O29" i="47"/>
  <c r="K29" i="47"/>
  <c r="L29" i="47"/>
  <c r="M29" i="47" s="1"/>
  <c r="K32" i="51"/>
  <c r="O32" i="51"/>
  <c r="L32" i="51"/>
  <c r="M32" i="51" s="1"/>
  <c r="J32" i="51"/>
  <c r="N32" i="51"/>
  <c r="N6" i="39"/>
  <c r="K6" i="39"/>
  <c r="O6" i="39"/>
  <c r="J6" i="39"/>
  <c r="L6" i="39"/>
  <c r="J30" i="39"/>
  <c r="O30" i="39"/>
  <c r="K30" i="39"/>
  <c r="L30" i="39"/>
  <c r="M30" i="39" s="1"/>
  <c r="N30" i="39"/>
  <c r="K27" i="18"/>
  <c r="L27" i="18"/>
  <c r="M27" i="18" s="1"/>
  <c r="N27" i="18"/>
  <c r="J27" i="18"/>
  <c r="O27" i="18"/>
  <c r="K8" i="51"/>
  <c r="O8" i="51"/>
  <c r="L8" i="51"/>
  <c r="M8" i="51" s="1"/>
  <c r="J8" i="51"/>
  <c r="N8" i="51"/>
  <c r="L26" i="37"/>
  <c r="M26" i="37" s="1"/>
  <c r="B50" i="38" s="1"/>
  <c r="N26" i="37"/>
  <c r="J26" i="37"/>
  <c r="O26" i="37"/>
  <c r="K26" i="37"/>
  <c r="L10" i="18"/>
  <c r="M10" i="18" s="1"/>
  <c r="N10" i="18"/>
  <c r="J10" i="18"/>
  <c r="O10" i="18"/>
  <c r="K10" i="18"/>
  <c r="K16" i="55"/>
  <c r="L16" i="55"/>
  <c r="M16" i="55" s="1"/>
  <c r="N16" i="55"/>
  <c r="J16" i="55"/>
  <c r="O16" i="55"/>
  <c r="K22" i="53"/>
  <c r="L22" i="53"/>
  <c r="M22" i="53" s="1"/>
  <c r="N22" i="53"/>
  <c r="J22" i="53"/>
  <c r="O22" i="53"/>
  <c r="K34" i="43"/>
  <c r="L3" i="23"/>
  <c r="M3" i="23" s="1"/>
  <c r="J27" i="45"/>
  <c r="N27" i="45"/>
  <c r="L27" i="45"/>
  <c r="M27" i="45" s="1"/>
  <c r="K27" i="45"/>
  <c r="O27" i="45"/>
  <c r="K8" i="46"/>
  <c r="L8" i="46"/>
  <c r="M8" i="46" s="1"/>
  <c r="N8" i="46"/>
  <c r="J8" i="46"/>
  <c r="O8" i="46"/>
  <c r="K16" i="51"/>
  <c r="O16" i="51"/>
  <c r="L16" i="51"/>
  <c r="M16" i="51" s="1"/>
  <c r="J16" i="51"/>
  <c r="N16" i="51"/>
  <c r="N22" i="39"/>
  <c r="K22" i="39"/>
  <c r="O22" i="39"/>
  <c r="J22" i="39"/>
  <c r="L22" i="39"/>
  <c r="M22" i="39" s="1"/>
  <c r="K5" i="39"/>
  <c r="O5" i="39"/>
  <c r="L5" i="39"/>
  <c r="M5" i="39" s="1"/>
  <c r="N5" i="39"/>
  <c r="J5" i="39"/>
  <c r="I24" i="47"/>
  <c r="I23" i="47"/>
  <c r="J31" i="46"/>
  <c r="N31" i="46"/>
  <c r="K31" i="46"/>
  <c r="O31" i="46"/>
  <c r="L31" i="46"/>
  <c r="M31" i="46" s="1"/>
  <c r="K16" i="46"/>
  <c r="L16" i="46"/>
  <c r="M16" i="46" s="1"/>
  <c r="N16" i="46"/>
  <c r="O16" i="46"/>
  <c r="J16" i="46"/>
  <c r="K32" i="46"/>
  <c r="L32" i="46"/>
  <c r="M32" i="46" s="1"/>
  <c r="N32" i="46"/>
  <c r="J32" i="46"/>
  <c r="O32" i="46"/>
  <c r="N8" i="49"/>
  <c r="J8" i="49"/>
  <c r="O8" i="49"/>
  <c r="K8" i="49"/>
  <c r="L8" i="49"/>
  <c r="M8" i="49" s="1"/>
  <c r="N18" i="31"/>
  <c r="J18" i="31"/>
  <c r="O18" i="31"/>
  <c r="K18" i="31"/>
  <c r="L18" i="31"/>
  <c r="M18" i="31" s="1"/>
  <c r="L27" i="31"/>
  <c r="M27" i="31" s="1"/>
  <c r="K27" i="31"/>
  <c r="O27" i="31"/>
  <c r="J27" i="31"/>
  <c r="N27" i="31"/>
  <c r="K24" i="51"/>
  <c r="O24" i="51"/>
  <c r="L24" i="51"/>
  <c r="M24" i="51" s="1"/>
  <c r="J24" i="51"/>
  <c r="N24" i="51"/>
  <c r="K8" i="55"/>
  <c r="L8" i="55"/>
  <c r="M8" i="55" s="1"/>
  <c r="N8" i="55"/>
  <c r="J8" i="55"/>
  <c r="O8" i="55"/>
  <c r="L34" i="44"/>
  <c r="M34" i="44" s="1"/>
  <c r="N34" i="44"/>
  <c r="J34" i="44"/>
  <c r="O34" i="44"/>
  <c r="K34" i="44"/>
  <c r="L30" i="47"/>
  <c r="M30" i="47" s="1"/>
  <c r="N30" i="47"/>
  <c r="J30" i="47"/>
  <c r="O30" i="47"/>
  <c r="K30" i="47"/>
  <c r="J31" i="51"/>
  <c r="N31" i="51"/>
  <c r="K31" i="51"/>
  <c r="O31" i="51"/>
  <c r="L31" i="51"/>
  <c r="M31" i="51" s="1"/>
  <c r="J10" i="33"/>
  <c r="N10" i="33"/>
  <c r="O10" i="33"/>
  <c r="L10" i="33"/>
  <c r="M10" i="33" s="1"/>
  <c r="K10" i="33"/>
  <c r="J21" i="53"/>
  <c r="N21" i="53"/>
  <c r="K21" i="53"/>
  <c r="O21" i="53"/>
  <c r="L21" i="53"/>
  <c r="M21" i="53" s="1"/>
  <c r="K27" i="37"/>
  <c r="O27" i="37"/>
  <c r="L27" i="37"/>
  <c r="M27" i="37" s="1"/>
  <c r="J27" i="37"/>
  <c r="N27" i="37"/>
  <c r="K19" i="18"/>
  <c r="L19" i="18"/>
  <c r="M19" i="18" s="1"/>
  <c r="N19" i="18"/>
  <c r="O19" i="18"/>
  <c r="J19" i="18"/>
  <c r="L5" i="53"/>
  <c r="M5" i="53" s="1"/>
  <c r="J5" i="53"/>
  <c r="N5" i="53"/>
  <c r="K5" i="53"/>
  <c r="O5" i="53"/>
  <c r="N21" i="47"/>
  <c r="J21" i="47"/>
  <c r="O21" i="47"/>
  <c r="K21" i="47"/>
  <c r="L21" i="47"/>
  <c r="M21" i="47" s="1"/>
  <c r="J7" i="51"/>
  <c r="N7" i="51"/>
  <c r="K7" i="51"/>
  <c r="O7" i="51"/>
  <c r="L7" i="51"/>
  <c r="M7" i="51" s="1"/>
  <c r="K27" i="23"/>
  <c r="O27" i="23"/>
  <c r="L27" i="23"/>
  <c r="M27" i="23" s="1"/>
  <c r="J27" i="23"/>
  <c r="N27" i="23"/>
  <c r="N34" i="43"/>
  <c r="K11" i="23"/>
  <c r="O11" i="23"/>
  <c r="L11" i="23"/>
  <c r="M11" i="23" s="1"/>
  <c r="B20" i="24" s="1"/>
  <c r="J11" i="23"/>
  <c r="N11" i="23"/>
  <c r="O3" i="23"/>
  <c r="J19" i="45"/>
  <c r="N19" i="45"/>
  <c r="L19" i="45"/>
  <c r="M19" i="45" s="1"/>
  <c r="O19" i="45"/>
  <c r="K19" i="45"/>
  <c r="J15" i="46"/>
  <c r="N15" i="46"/>
  <c r="K15" i="46"/>
  <c r="O15" i="46"/>
  <c r="L15" i="46"/>
  <c r="M15" i="46" s="1"/>
  <c r="L11" i="31"/>
  <c r="M11" i="31" s="1"/>
  <c r="O11" i="31"/>
  <c r="J11" i="31"/>
  <c r="N11" i="31"/>
  <c r="K11" i="31"/>
  <c r="L3" i="31"/>
  <c r="M3" i="31" s="1"/>
  <c r="K3" i="31"/>
  <c r="J3" i="31"/>
  <c r="N3" i="31"/>
  <c r="O3" i="31"/>
  <c r="J23" i="51"/>
  <c r="N23" i="51"/>
  <c r="K23" i="51"/>
  <c r="O23" i="51"/>
  <c r="L23" i="51"/>
  <c r="M23" i="51" s="1"/>
  <c r="K32" i="55"/>
  <c r="L32" i="55"/>
  <c r="M32" i="55" s="1"/>
  <c r="N32" i="55"/>
  <c r="J32" i="55"/>
  <c r="O32" i="55"/>
  <c r="L18" i="37"/>
  <c r="M18" i="37" s="1"/>
  <c r="N18" i="37"/>
  <c r="J18" i="37"/>
  <c r="O18" i="37"/>
  <c r="K18" i="37"/>
  <c r="L18" i="18"/>
  <c r="M18" i="18" s="1"/>
  <c r="B34" i="19" s="1"/>
  <c r="N18" i="18"/>
  <c r="J18" i="18"/>
  <c r="O18" i="18"/>
  <c r="K18" i="18"/>
  <c r="N28" i="46"/>
  <c r="J28" i="46"/>
  <c r="O28" i="46"/>
  <c r="K28" i="46"/>
  <c r="L28" i="46"/>
  <c r="M28" i="46" s="1"/>
  <c r="J29" i="53"/>
  <c r="N29" i="53"/>
  <c r="K29" i="53"/>
  <c r="O29" i="53"/>
  <c r="L29" i="53"/>
  <c r="M29" i="53" s="1"/>
  <c r="K30" i="53"/>
  <c r="L30" i="53"/>
  <c r="M30" i="53" s="1"/>
  <c r="N30" i="53"/>
  <c r="J30" i="53"/>
  <c r="O30" i="53"/>
  <c r="N26" i="33"/>
  <c r="L26" i="33"/>
  <c r="M26" i="33" s="1"/>
  <c r="B50" i="34" s="1"/>
  <c r="J26" i="33"/>
  <c r="O26" i="33"/>
  <c r="K26" i="33"/>
  <c r="L27" i="33"/>
  <c r="M27" i="33" s="1"/>
  <c r="J27" i="33"/>
  <c r="N27" i="33"/>
  <c r="K27" i="33"/>
  <c r="O27" i="33"/>
  <c r="N34" i="33"/>
  <c r="J34" i="33"/>
  <c r="O34" i="33"/>
  <c r="K34" i="33"/>
  <c r="L34" i="33"/>
  <c r="M34" i="33" s="1"/>
  <c r="B66" i="34" s="1"/>
  <c r="L19" i="33"/>
  <c r="M19" i="33" s="1"/>
  <c r="K19" i="33"/>
  <c r="J19" i="33"/>
  <c r="N19" i="33"/>
  <c r="O19" i="33"/>
  <c r="J16" i="16"/>
  <c r="N16" i="16"/>
  <c r="K16" i="16"/>
  <c r="O16" i="16"/>
  <c r="L16" i="16"/>
  <c r="M16" i="16" s="1"/>
  <c r="L29" i="39"/>
  <c r="M29" i="39" s="1"/>
  <c r="J29" i="39"/>
  <c r="N29" i="39"/>
  <c r="O29" i="39"/>
  <c r="K29" i="39"/>
  <c r="I22" i="45"/>
  <c r="G4" i="47"/>
  <c r="J7" i="46"/>
  <c r="N7" i="46"/>
  <c r="K7" i="46"/>
  <c r="O7" i="46"/>
  <c r="L7" i="46"/>
  <c r="M7" i="46" s="1"/>
  <c r="N16" i="49"/>
  <c r="J16" i="49"/>
  <c r="O16" i="49"/>
  <c r="K16" i="49"/>
  <c r="L16" i="49"/>
  <c r="M16" i="49" s="1"/>
  <c r="F9" i="51"/>
  <c r="N10" i="31"/>
  <c r="L10" i="31"/>
  <c r="M10" i="31" s="1"/>
  <c r="J10" i="31"/>
  <c r="O10" i="31"/>
  <c r="K10" i="31"/>
  <c r="L19" i="31"/>
  <c r="M19" i="31" s="1"/>
  <c r="K19" i="31"/>
  <c r="J19" i="31"/>
  <c r="N19" i="31"/>
  <c r="O19" i="31"/>
  <c r="K11" i="18"/>
  <c r="L11" i="18"/>
  <c r="M11" i="18" s="1"/>
  <c r="N11" i="18"/>
  <c r="J11" i="18"/>
  <c r="O11" i="18"/>
  <c r="J18" i="43"/>
  <c r="N18" i="43"/>
  <c r="K18" i="43"/>
  <c r="O18" i="43"/>
  <c r="L18" i="43"/>
  <c r="M18" i="43" s="1"/>
  <c r="L10" i="44"/>
  <c r="M10" i="44" s="1"/>
  <c r="N10" i="44"/>
  <c r="J10" i="44"/>
  <c r="O10" i="44"/>
  <c r="K10" i="44"/>
  <c r="L18" i="44"/>
  <c r="M18" i="44" s="1"/>
  <c r="N18" i="44"/>
  <c r="J18" i="44"/>
  <c r="O18" i="44"/>
  <c r="K18" i="44"/>
  <c r="J11" i="45"/>
  <c r="N11" i="45"/>
  <c r="K11" i="45"/>
  <c r="O11" i="45"/>
  <c r="L11" i="45"/>
  <c r="M11" i="45" s="1"/>
  <c r="K7" i="49"/>
  <c r="O7" i="49"/>
  <c r="L7" i="49"/>
  <c r="M7" i="49" s="1"/>
  <c r="J7" i="49"/>
  <c r="N7" i="49"/>
  <c r="L6" i="47"/>
  <c r="M6" i="47" s="1"/>
  <c r="N6" i="47"/>
  <c r="J6" i="47"/>
  <c r="O6" i="47"/>
  <c r="K6" i="47"/>
  <c r="N13" i="47"/>
  <c r="J13" i="47"/>
  <c r="O13" i="47"/>
  <c r="K13" i="47"/>
  <c r="L13" i="47"/>
  <c r="M13" i="47" s="1"/>
  <c r="N5" i="47"/>
  <c r="J5" i="47"/>
  <c r="O5" i="47"/>
  <c r="K5" i="47"/>
  <c r="L5" i="47"/>
  <c r="M5" i="47" s="1"/>
  <c r="K14" i="53"/>
  <c r="L14" i="53"/>
  <c r="M14" i="53" s="1"/>
  <c r="N14" i="53"/>
  <c r="J14" i="53"/>
  <c r="O14" i="53"/>
  <c r="N18" i="33"/>
  <c r="L18" i="33"/>
  <c r="M18" i="33" s="1"/>
  <c r="J18" i="33"/>
  <c r="O18" i="33"/>
  <c r="K18" i="33"/>
  <c r="K23" i="49"/>
  <c r="O23" i="49"/>
  <c r="L23" i="49"/>
  <c r="M23" i="49" s="1"/>
  <c r="J23" i="49"/>
  <c r="N23" i="49"/>
  <c r="K3" i="37"/>
  <c r="O3" i="37"/>
  <c r="L3" i="37"/>
  <c r="M3" i="37" s="1"/>
  <c r="N3" i="37"/>
  <c r="J3" i="37"/>
  <c r="L10" i="37"/>
  <c r="M10" i="37" s="1"/>
  <c r="N10" i="37"/>
  <c r="J10" i="37"/>
  <c r="O10" i="37"/>
  <c r="K10" i="37"/>
  <c r="K26" i="43"/>
  <c r="O26" i="43"/>
  <c r="L26" i="43"/>
  <c r="M26" i="43" s="1"/>
  <c r="J26" i="43"/>
  <c r="N26" i="43"/>
  <c r="J15" i="51"/>
  <c r="N15" i="51"/>
  <c r="K15" i="51"/>
  <c r="O15" i="51"/>
  <c r="L15" i="51"/>
  <c r="M15" i="51" s="1"/>
  <c r="K31" i="49"/>
  <c r="O31" i="49"/>
  <c r="L31" i="49"/>
  <c r="M31" i="49" s="1"/>
  <c r="N31" i="49"/>
  <c r="J31" i="49"/>
  <c r="J10" i="43"/>
  <c r="N10" i="43"/>
  <c r="K10" i="43"/>
  <c r="O10" i="43"/>
  <c r="L10" i="43"/>
  <c r="M10" i="43" s="1"/>
  <c r="K19" i="23"/>
  <c r="O19" i="23"/>
  <c r="L19" i="23"/>
  <c r="M19" i="23" s="1"/>
  <c r="J19" i="23"/>
  <c r="N19" i="23"/>
  <c r="J3" i="23"/>
  <c r="I26" i="40"/>
  <c r="F23" i="45"/>
  <c r="F7" i="45"/>
  <c r="I15" i="45"/>
  <c r="H8" i="20"/>
  <c r="G24" i="39"/>
  <c r="F23" i="39"/>
  <c r="F15" i="39"/>
  <c r="F7" i="39"/>
  <c r="D73" i="20"/>
  <c r="G32" i="39"/>
  <c r="F17" i="39"/>
  <c r="H30" i="18"/>
  <c r="O41" i="21"/>
  <c r="H27" i="55"/>
  <c r="L60" i="21"/>
  <c r="I36" i="34"/>
  <c r="F15" i="18"/>
  <c r="I32" i="47"/>
  <c r="H7" i="47"/>
  <c r="H23" i="47"/>
  <c r="H12" i="47"/>
  <c r="H24" i="47"/>
  <c r="H30" i="51"/>
  <c r="H30" i="43"/>
  <c r="I29" i="48"/>
  <c r="H21" i="51"/>
  <c r="I21" i="51"/>
  <c r="I22" i="51"/>
  <c r="O56" i="34"/>
  <c r="R51" i="34"/>
  <c r="H6" i="18"/>
  <c r="I17" i="47"/>
  <c r="G12" i="47"/>
  <c r="F25" i="47"/>
  <c r="I15" i="47"/>
  <c r="I31" i="47"/>
  <c r="I29" i="51"/>
  <c r="H22" i="51"/>
  <c r="I13" i="51"/>
  <c r="I12" i="46"/>
  <c r="I4" i="53"/>
  <c r="H29" i="51"/>
  <c r="F25" i="51"/>
  <c r="G11" i="55"/>
  <c r="L11" i="55" s="1"/>
  <c r="M11" i="55" s="1"/>
  <c r="O24" i="34"/>
  <c r="I7" i="18"/>
  <c r="I8" i="47"/>
  <c r="I33" i="47"/>
  <c r="H15" i="47"/>
  <c r="G28" i="47"/>
  <c r="L28" i="47" s="1"/>
  <c r="M28" i="47" s="1"/>
  <c r="H20" i="47"/>
  <c r="H32" i="47"/>
  <c r="H33" i="46"/>
  <c r="I7" i="47"/>
  <c r="H14" i="48"/>
  <c r="H25" i="52"/>
  <c r="I9" i="51"/>
  <c r="I6" i="51"/>
  <c r="I22" i="35"/>
  <c r="G20" i="35"/>
  <c r="O26" i="40"/>
  <c r="I41" i="40"/>
  <c r="O58" i="40"/>
  <c r="L9" i="40"/>
  <c r="L25" i="40"/>
  <c r="R51" i="40"/>
  <c r="G12" i="44"/>
  <c r="H23" i="44"/>
  <c r="H33" i="44"/>
  <c r="G15" i="44"/>
  <c r="I25" i="44"/>
  <c r="H4" i="49"/>
  <c r="H21" i="49"/>
  <c r="I29" i="49"/>
  <c r="F9" i="49"/>
  <c r="F25" i="49"/>
  <c r="G31" i="35"/>
  <c r="G12" i="35"/>
  <c r="O3" i="40"/>
  <c r="I34" i="40"/>
  <c r="I55" i="40"/>
  <c r="B75" i="40"/>
  <c r="R59" i="40" s="1"/>
  <c r="R10" i="40"/>
  <c r="R40" i="40"/>
  <c r="L66" i="40"/>
  <c r="G28" i="44"/>
  <c r="H15" i="44"/>
  <c r="H31" i="44"/>
  <c r="G7" i="44"/>
  <c r="I17" i="44"/>
  <c r="G27" i="44"/>
  <c r="I25" i="49"/>
  <c r="H20" i="49"/>
  <c r="H29" i="49"/>
  <c r="H30" i="49"/>
  <c r="I14" i="49"/>
  <c r="G28" i="49"/>
  <c r="F33" i="35"/>
  <c r="I6" i="35"/>
  <c r="H17" i="44"/>
  <c r="H9" i="44"/>
  <c r="I18" i="40"/>
  <c r="O35" i="40"/>
  <c r="O56" i="40"/>
  <c r="L7" i="40"/>
  <c r="R19" i="40"/>
  <c r="H7" i="44"/>
  <c r="G4" i="44"/>
  <c r="G3" i="44"/>
  <c r="I9" i="44"/>
  <c r="G19" i="44"/>
  <c r="H6" i="49"/>
  <c r="H28" i="49"/>
  <c r="I13" i="49"/>
  <c r="G4" i="49"/>
  <c r="F17" i="49"/>
  <c r="I30" i="49"/>
  <c r="O4" i="32"/>
  <c r="L49" i="32"/>
  <c r="R50" i="32"/>
  <c r="B71" i="32"/>
  <c r="R48" i="32" s="1"/>
  <c r="L44" i="32"/>
  <c r="B72" i="32"/>
  <c r="O23" i="32" s="1"/>
  <c r="O9" i="32"/>
  <c r="I12" i="32"/>
  <c r="I32" i="21"/>
  <c r="R53" i="17"/>
  <c r="H23" i="43"/>
  <c r="G16" i="43"/>
  <c r="H7" i="43"/>
  <c r="F21" i="43"/>
  <c r="H16" i="43"/>
  <c r="G33" i="51"/>
  <c r="H19" i="51"/>
  <c r="F18" i="55"/>
  <c r="I33" i="32"/>
  <c r="R18" i="32"/>
  <c r="L65" i="32"/>
  <c r="O34" i="32"/>
  <c r="R52" i="32"/>
  <c r="O66" i="21"/>
  <c r="H27" i="43"/>
  <c r="H19" i="43"/>
  <c r="H15" i="43"/>
  <c r="H11" i="43"/>
  <c r="F5" i="43"/>
  <c r="G24" i="43"/>
  <c r="J24" i="43" s="1"/>
  <c r="G27" i="51"/>
  <c r="O27" i="51" s="1"/>
  <c r="G11" i="51"/>
  <c r="G3" i="51"/>
  <c r="F12" i="55"/>
  <c r="I33" i="34"/>
  <c r="O8" i="34"/>
  <c r="H27" i="50"/>
  <c r="L65" i="34"/>
  <c r="L61" i="34"/>
  <c r="O4" i="34"/>
  <c r="G3" i="50"/>
  <c r="R50" i="34"/>
  <c r="L49" i="34"/>
  <c r="B71" i="34"/>
  <c r="I53" i="34" s="1"/>
  <c r="I51" i="34"/>
  <c r="B72" i="34"/>
  <c r="R55" i="34" s="1"/>
  <c r="H33" i="50"/>
  <c r="O34" i="34"/>
  <c r="I17" i="34"/>
  <c r="R20" i="34"/>
  <c r="I29" i="34"/>
  <c r="R18" i="34"/>
  <c r="B70" i="34"/>
  <c r="L59" i="34" s="1"/>
  <c r="G11" i="50"/>
  <c r="G27" i="50"/>
  <c r="H17" i="50"/>
  <c r="R56" i="34"/>
  <c r="I13" i="34"/>
  <c r="H3" i="49"/>
  <c r="H19" i="50"/>
  <c r="H25" i="50"/>
  <c r="H28" i="35"/>
  <c r="F7" i="23"/>
  <c r="G28" i="45"/>
  <c r="I16" i="45"/>
  <c r="F5" i="37"/>
  <c r="H14" i="23"/>
  <c r="H11" i="35"/>
  <c r="G24" i="37"/>
  <c r="I15" i="23"/>
  <c r="I18" i="45"/>
  <c r="G6" i="18"/>
  <c r="G22" i="18"/>
  <c r="H14" i="18"/>
  <c r="I15" i="18"/>
  <c r="B72" i="40"/>
  <c r="L48" i="40" s="1"/>
  <c r="G22" i="45"/>
  <c r="G14" i="45"/>
  <c r="I31" i="45"/>
  <c r="I31" i="43"/>
  <c r="H17" i="46"/>
  <c r="I10" i="53"/>
  <c r="N10" i="53" s="1"/>
  <c r="G11" i="52"/>
  <c r="F7" i="18"/>
  <c r="F23" i="18"/>
  <c r="H22" i="18"/>
  <c r="I23" i="18"/>
  <c r="I20" i="46"/>
  <c r="G30" i="45"/>
  <c r="I4" i="46"/>
  <c r="H25" i="46"/>
  <c r="H19" i="52"/>
  <c r="G14" i="18"/>
  <c r="G30" i="18"/>
  <c r="F31" i="18"/>
  <c r="F31" i="45"/>
  <c r="G6" i="45"/>
  <c r="G22" i="43"/>
  <c r="H9" i="46"/>
  <c r="G25" i="52"/>
  <c r="G3" i="55"/>
  <c r="I52" i="34"/>
  <c r="B75" i="34"/>
  <c r="I57" i="34" s="1"/>
  <c r="G3" i="35"/>
  <c r="F17" i="35"/>
  <c r="H22" i="23"/>
  <c r="G33" i="52"/>
  <c r="I7" i="43"/>
  <c r="I13" i="48"/>
  <c r="F12" i="50"/>
  <c r="H19" i="55"/>
  <c r="G19" i="52"/>
  <c r="H27" i="52"/>
  <c r="G3" i="52"/>
  <c r="H33" i="52"/>
  <c r="H9" i="55"/>
  <c r="H25" i="55"/>
  <c r="G19" i="55"/>
  <c r="I14" i="48"/>
  <c r="H29" i="48"/>
  <c r="I18" i="50"/>
  <c r="I26" i="50"/>
  <c r="R19" i="34"/>
  <c r="R49" i="34"/>
  <c r="H31" i="35"/>
  <c r="I13" i="20"/>
  <c r="R17" i="34"/>
  <c r="O35" i="34"/>
  <c r="L4" i="34"/>
  <c r="L29" i="34"/>
  <c r="L50" i="34"/>
  <c r="O33" i="34"/>
  <c r="O65" i="34"/>
  <c r="G28" i="35"/>
  <c r="G23" i="35"/>
  <c r="F30" i="35"/>
  <c r="H23" i="35"/>
  <c r="H15" i="35"/>
  <c r="F9" i="35"/>
  <c r="I21" i="20"/>
  <c r="H24" i="20"/>
  <c r="R12" i="24"/>
  <c r="L24" i="24"/>
  <c r="R51" i="24"/>
  <c r="O28" i="24"/>
  <c r="I36" i="24"/>
  <c r="O60" i="24"/>
  <c r="F23" i="23"/>
  <c r="F31" i="23"/>
  <c r="I31" i="23"/>
  <c r="H14" i="43"/>
  <c r="I15" i="43"/>
  <c r="H6" i="48"/>
  <c r="G25" i="51"/>
  <c r="G9" i="51"/>
  <c r="H3" i="51"/>
  <c r="G27" i="52"/>
  <c r="G9" i="52"/>
  <c r="H9" i="52"/>
  <c r="H33" i="55"/>
  <c r="G27" i="55"/>
  <c r="H21" i="48"/>
  <c r="O3" i="34"/>
  <c r="L20" i="34"/>
  <c r="I61" i="34"/>
  <c r="F26" i="35"/>
  <c r="G4" i="35"/>
  <c r="H16" i="20"/>
  <c r="F15" i="23"/>
  <c r="I23" i="23"/>
  <c r="G14" i="43"/>
  <c r="H6" i="43"/>
  <c r="R40" i="34"/>
  <c r="L13" i="34"/>
  <c r="R8" i="34"/>
  <c r="I34" i="34"/>
  <c r="L66" i="34"/>
  <c r="G27" i="35"/>
  <c r="F34" i="35"/>
  <c r="F22" i="35"/>
  <c r="I14" i="35"/>
  <c r="I29" i="20"/>
  <c r="R16" i="24"/>
  <c r="R44" i="24"/>
  <c r="L66" i="24"/>
  <c r="O32" i="24"/>
  <c r="I40" i="24"/>
  <c r="H6" i="23"/>
  <c r="I7" i="23"/>
  <c r="G30" i="43"/>
  <c r="G6" i="43"/>
  <c r="H22" i="43"/>
  <c r="H22" i="48"/>
  <c r="H3" i="52"/>
  <c r="H11" i="52"/>
  <c r="G17" i="52"/>
  <c r="H17" i="55"/>
  <c r="H3" i="55"/>
  <c r="I25" i="35"/>
  <c r="I10" i="35"/>
  <c r="O34" i="21"/>
  <c r="B72" i="21"/>
  <c r="O30" i="21" s="1"/>
  <c r="R50" i="21"/>
  <c r="L19" i="21"/>
  <c r="L64" i="21"/>
  <c r="I25" i="17"/>
  <c r="I16" i="17"/>
  <c r="O12" i="17"/>
  <c r="G3" i="12"/>
  <c r="G20" i="12"/>
  <c r="I32" i="45"/>
  <c r="F28" i="50"/>
  <c r="F20" i="50"/>
  <c r="H20" i="35"/>
  <c r="I34" i="50"/>
  <c r="B70" i="21"/>
  <c r="L42" i="21" s="1"/>
  <c r="R50" i="17"/>
  <c r="I32" i="17"/>
  <c r="L19" i="17"/>
  <c r="G27" i="12"/>
  <c r="F33" i="12"/>
  <c r="F15" i="44"/>
  <c r="F7" i="44"/>
  <c r="I26" i="45"/>
  <c r="G20" i="45"/>
  <c r="F34" i="50"/>
  <c r="F26" i="50"/>
  <c r="F10" i="50"/>
  <c r="H27" i="35"/>
  <c r="I33" i="35"/>
  <c r="I16" i="21"/>
  <c r="O37" i="21"/>
  <c r="O9" i="21"/>
  <c r="I12" i="21"/>
  <c r="D72" i="35"/>
  <c r="R25" i="21"/>
  <c r="R57" i="21"/>
  <c r="R18" i="21"/>
  <c r="B72" i="17"/>
  <c r="R43" i="17" s="1"/>
  <c r="I51" i="17"/>
  <c r="L41" i="17"/>
  <c r="F10" i="12"/>
  <c r="I24" i="45"/>
  <c r="F4" i="50"/>
  <c r="I61" i="36"/>
  <c r="L66" i="36"/>
  <c r="I18" i="36"/>
  <c r="I45" i="36"/>
  <c r="R19" i="36"/>
  <c r="L13" i="36"/>
  <c r="G28" i="12"/>
  <c r="G12" i="12"/>
  <c r="G19" i="12"/>
  <c r="F26" i="12"/>
  <c r="F25" i="12"/>
  <c r="F9" i="12"/>
  <c r="G11" i="12"/>
  <c r="F18" i="12"/>
  <c r="O44" i="17"/>
  <c r="L3" i="17"/>
  <c r="O37" i="17"/>
  <c r="O5" i="17"/>
  <c r="I35" i="17"/>
  <c r="R18" i="17"/>
  <c r="L64" i="17"/>
  <c r="R21" i="17"/>
  <c r="O66" i="17"/>
  <c r="O34" i="17"/>
  <c r="B71" i="17"/>
  <c r="R56" i="17" s="1"/>
  <c r="R28" i="17"/>
  <c r="I9" i="17"/>
  <c r="F25" i="54"/>
  <c r="I9" i="54"/>
  <c r="F9" i="54"/>
  <c r="G4" i="48"/>
  <c r="F5" i="48"/>
  <c r="F6" i="48"/>
  <c r="F29" i="48"/>
  <c r="G30" i="48"/>
  <c r="H12" i="48"/>
  <c r="G21" i="48"/>
  <c r="H20" i="48"/>
  <c r="I33" i="48"/>
  <c r="I25" i="48"/>
  <c r="H4" i="48"/>
  <c r="F14" i="48"/>
  <c r="I34" i="53"/>
  <c r="I28" i="53"/>
  <c r="F34" i="53"/>
  <c r="I26" i="53"/>
  <c r="I20" i="53"/>
  <c r="F26" i="53"/>
  <c r="I18" i="53"/>
  <c r="I12" i="53"/>
  <c r="F18" i="53"/>
  <c r="I20" i="41"/>
  <c r="F34" i="41"/>
  <c r="I18" i="41"/>
  <c r="I28" i="41"/>
  <c r="F18" i="41"/>
  <c r="I10" i="41"/>
  <c r="I12" i="41"/>
  <c r="F10" i="41"/>
  <c r="I34" i="36"/>
  <c r="I34" i="41"/>
  <c r="G17" i="47"/>
  <c r="F20" i="47"/>
  <c r="G33" i="47"/>
  <c r="F12" i="47"/>
  <c r="G25" i="47"/>
  <c r="F17" i="54"/>
  <c r="H5" i="51"/>
  <c r="I5" i="51"/>
  <c r="H14" i="51"/>
  <c r="I33" i="51"/>
  <c r="I14" i="51"/>
  <c r="I30" i="51"/>
  <c r="F28" i="55"/>
  <c r="I34" i="55"/>
  <c r="L34" i="55" s="1"/>
  <c r="M34" i="55" s="1"/>
  <c r="L19" i="34"/>
  <c r="O40" i="34"/>
  <c r="L45" i="34"/>
  <c r="F34" i="52"/>
  <c r="H13" i="51"/>
  <c r="H6" i="51"/>
  <c r="I17" i="51"/>
  <c r="F17" i="51"/>
  <c r="F4" i="55"/>
  <c r="F10" i="55"/>
  <c r="R24" i="34"/>
  <c r="B70" i="40"/>
  <c r="R65" i="40" s="1"/>
  <c r="R55" i="40"/>
  <c r="R24" i="40"/>
  <c r="V24" i="40" s="1"/>
  <c r="L3" i="40"/>
  <c r="I51" i="40"/>
  <c r="O34" i="40"/>
  <c r="I9" i="40"/>
  <c r="L57" i="40"/>
  <c r="L42" i="40"/>
  <c r="V42" i="40" s="1"/>
  <c r="L19" i="40"/>
  <c r="B71" i="40"/>
  <c r="L54" i="40" s="1"/>
  <c r="O39" i="40"/>
  <c r="I25" i="40"/>
  <c r="O7" i="40"/>
  <c r="I5" i="44"/>
  <c r="I13" i="44"/>
  <c r="G24" i="44"/>
  <c r="G32" i="44"/>
  <c r="H32" i="44"/>
  <c r="G8" i="44"/>
  <c r="I29" i="44"/>
  <c r="H24" i="44"/>
  <c r="G33" i="44"/>
  <c r="H3" i="44"/>
  <c r="G9" i="44"/>
  <c r="G5" i="44"/>
  <c r="H29" i="44"/>
  <c r="G17" i="44"/>
  <c r="H4" i="44"/>
  <c r="F9" i="44"/>
  <c r="F17" i="44"/>
  <c r="H27" i="44"/>
  <c r="H13" i="44"/>
  <c r="G25" i="44"/>
  <c r="H28" i="44"/>
  <c r="G13" i="44"/>
  <c r="G29" i="44"/>
  <c r="G21" i="44"/>
  <c r="H12" i="44"/>
  <c r="H11" i="44"/>
  <c r="H19" i="44"/>
  <c r="F25" i="44"/>
  <c r="H5" i="44"/>
  <c r="H21" i="44"/>
  <c r="R16" i="36"/>
  <c r="O32" i="36"/>
  <c r="B75" i="36"/>
  <c r="R44" i="36" s="1"/>
  <c r="L21" i="36"/>
  <c r="R40" i="36"/>
  <c r="R51" i="36"/>
  <c r="I35" i="40"/>
  <c r="R18" i="40"/>
  <c r="R56" i="40"/>
  <c r="H16" i="44"/>
  <c r="O35" i="36"/>
  <c r="O8" i="40"/>
  <c r="O40" i="40"/>
  <c r="R23" i="40"/>
  <c r="L58" i="40"/>
  <c r="I21" i="44"/>
  <c r="H45" i="49"/>
  <c r="I28" i="54"/>
  <c r="I10" i="54"/>
  <c r="H14" i="37"/>
  <c r="H30" i="37"/>
  <c r="I15" i="37"/>
  <c r="I23" i="37"/>
  <c r="I7" i="37"/>
  <c r="H20" i="44"/>
  <c r="H31" i="53"/>
  <c r="F17" i="53"/>
  <c r="I17" i="53"/>
  <c r="I8" i="53"/>
  <c r="H16" i="53"/>
  <c r="F33" i="53"/>
  <c r="F9" i="53"/>
  <c r="I9" i="53"/>
  <c r="H32" i="53"/>
  <c r="H8" i="53"/>
  <c r="F25" i="53"/>
  <c r="H7" i="53"/>
  <c r="I32" i="53"/>
  <c r="H24" i="53"/>
  <c r="I7" i="53"/>
  <c r="G19" i="53"/>
  <c r="H27" i="53"/>
  <c r="G25" i="53"/>
  <c r="G32" i="16"/>
  <c r="J32" i="16" s="1"/>
  <c r="G24" i="16"/>
  <c r="K24" i="16" s="1"/>
  <c r="F21" i="16"/>
  <c r="F29" i="16"/>
  <c r="G8" i="16"/>
  <c r="O8" i="16" s="1"/>
  <c r="L50" i="36"/>
  <c r="O3" i="36"/>
  <c r="L29" i="36"/>
  <c r="R48" i="36"/>
  <c r="I53" i="36"/>
  <c r="R8" i="36"/>
  <c r="O24" i="36"/>
  <c r="O64" i="36"/>
  <c r="L5" i="36"/>
  <c r="O56" i="36"/>
  <c r="I37" i="36"/>
  <c r="I10" i="40"/>
  <c r="O66" i="40"/>
  <c r="L41" i="40"/>
  <c r="F33" i="44"/>
  <c r="G16" i="44"/>
  <c r="I12" i="54"/>
  <c r="I22" i="55"/>
  <c r="G28" i="55"/>
  <c r="G12" i="55"/>
  <c r="F28" i="49"/>
  <c r="G9" i="49"/>
  <c r="F20" i="49"/>
  <c r="G25" i="49"/>
  <c r="F12" i="49"/>
  <c r="G17" i="49"/>
  <c r="F4" i="49"/>
  <c r="B75" i="13"/>
  <c r="R15" i="13" s="1"/>
  <c r="R16" i="13"/>
  <c r="L66" i="13"/>
  <c r="R48" i="13"/>
  <c r="I34" i="13"/>
  <c r="L8" i="13"/>
  <c r="L50" i="13"/>
  <c r="I23" i="45"/>
  <c r="F15" i="45"/>
  <c r="F6" i="49"/>
  <c r="G21" i="49"/>
  <c r="L24" i="13"/>
  <c r="F14" i="49"/>
  <c r="I34" i="35"/>
  <c r="H4" i="35"/>
  <c r="I17" i="35"/>
  <c r="I9" i="35"/>
  <c r="I26" i="35"/>
  <c r="H12" i="35"/>
  <c r="H3" i="35"/>
  <c r="H4" i="43"/>
  <c r="G15" i="43"/>
  <c r="I33" i="41"/>
  <c r="H31" i="41"/>
  <c r="F25" i="41"/>
  <c r="H23" i="41"/>
  <c r="F17" i="41"/>
  <c r="I7" i="41"/>
  <c r="F9" i="41"/>
  <c r="I25" i="41"/>
  <c r="I23" i="41"/>
  <c r="I17" i="41"/>
  <c r="H15" i="41"/>
  <c r="H7" i="41"/>
  <c r="I9" i="41"/>
  <c r="F33" i="41"/>
  <c r="O66" i="34"/>
  <c r="L3" i="34"/>
  <c r="F33" i="43"/>
  <c r="G23" i="43"/>
  <c r="H12" i="43"/>
  <c r="G9" i="43"/>
  <c r="G31" i="43"/>
  <c r="G17" i="43"/>
  <c r="H3" i="43"/>
  <c r="G25" i="43"/>
  <c r="G7" i="43"/>
  <c r="G13" i="48"/>
  <c r="G22" i="48"/>
  <c r="G14" i="48"/>
  <c r="G29" i="48"/>
  <c r="G12" i="48"/>
  <c r="I17" i="48"/>
  <c r="F17" i="48"/>
  <c r="G6" i="48"/>
  <c r="G33" i="53"/>
  <c r="G9" i="53"/>
  <c r="F30" i="48"/>
  <c r="H19" i="53"/>
  <c r="G11" i="53"/>
  <c r="L11" i="53" s="1"/>
  <c r="M11" i="53" s="1"/>
  <c r="H3" i="53"/>
  <c r="G28" i="48"/>
  <c r="H28" i="48"/>
  <c r="H28" i="43"/>
  <c r="F21" i="48"/>
  <c r="F9" i="48"/>
  <c r="I16" i="47"/>
  <c r="I25" i="47"/>
  <c r="F9" i="47"/>
  <c r="G20" i="47"/>
  <c r="H31" i="47"/>
  <c r="H16" i="47"/>
  <c r="H8" i="44"/>
  <c r="H14" i="49"/>
  <c r="I5" i="49"/>
  <c r="I26" i="41"/>
  <c r="F26" i="41"/>
  <c r="I9" i="48"/>
  <c r="H12" i="49"/>
  <c r="G19" i="50"/>
  <c r="H3" i="50"/>
  <c r="I20" i="54"/>
  <c r="I26" i="55"/>
  <c r="I10" i="55"/>
  <c r="H13" i="49"/>
  <c r="I17" i="49"/>
  <c r="I33" i="49"/>
  <c r="G12" i="49"/>
  <c r="I22" i="49"/>
  <c r="H11" i="50"/>
  <c r="I15" i="53"/>
  <c r="I31" i="53"/>
  <c r="I24" i="53"/>
  <c r="I25" i="53"/>
  <c r="H15" i="53"/>
  <c r="I34" i="54"/>
  <c r="I18" i="54"/>
  <c r="F26" i="55"/>
  <c r="F20" i="55"/>
  <c r="R52" i="34"/>
  <c r="O36" i="34"/>
  <c r="H19" i="35"/>
  <c r="H22" i="37"/>
  <c r="I31" i="37"/>
  <c r="F5" i="16"/>
  <c r="F13" i="16"/>
  <c r="F25" i="48"/>
  <c r="F33" i="48"/>
  <c r="G17" i="53"/>
  <c r="F34" i="54"/>
  <c r="F26" i="54"/>
  <c r="F18" i="54"/>
  <c r="F10" i="54"/>
  <c r="G27" i="53"/>
  <c r="G33" i="43"/>
  <c r="F22" i="48"/>
  <c r="I25" i="54"/>
  <c r="I33" i="54"/>
  <c r="I17" i="54"/>
  <c r="G20" i="48"/>
  <c r="F13" i="48"/>
  <c r="F33" i="54"/>
  <c r="G28" i="43"/>
  <c r="F29" i="45"/>
  <c r="F25" i="45"/>
  <c r="G30" i="44"/>
  <c r="F33" i="45"/>
  <c r="G33" i="49"/>
  <c r="F33" i="39"/>
  <c r="F32" i="39"/>
  <c r="I25" i="39"/>
  <c r="G15" i="39"/>
  <c r="G7" i="39"/>
  <c r="G31" i="39"/>
  <c r="I17" i="39"/>
  <c r="I9" i="39"/>
  <c r="I33" i="39"/>
  <c r="F24" i="39"/>
  <c r="F8" i="39"/>
  <c r="F16" i="39"/>
  <c r="G23" i="39"/>
  <c r="G12" i="45"/>
  <c r="H19" i="54"/>
  <c r="F4" i="45"/>
  <c r="F10" i="45"/>
  <c r="F8" i="45"/>
  <c r="H30" i="48"/>
  <c r="H13" i="48"/>
  <c r="I30" i="48"/>
  <c r="I22" i="48"/>
  <c r="I6" i="48"/>
  <c r="H5" i="48"/>
  <c r="D73" i="31"/>
  <c r="I29" i="31"/>
  <c r="I21" i="31"/>
  <c r="I13" i="31"/>
  <c r="I5" i="31"/>
  <c r="H32" i="31"/>
  <c r="H24" i="31"/>
  <c r="H8" i="31"/>
  <c r="H16" i="31"/>
  <c r="D71" i="31"/>
  <c r="F31" i="31"/>
  <c r="F23" i="31"/>
  <c r="F15" i="31"/>
  <c r="F7" i="31"/>
  <c r="I31" i="31"/>
  <c r="I23" i="31"/>
  <c r="I15" i="31"/>
  <c r="I7" i="31"/>
  <c r="H30" i="31"/>
  <c r="H22" i="31"/>
  <c r="H14" i="31"/>
  <c r="H6" i="31"/>
  <c r="G22" i="31"/>
  <c r="G14" i="31"/>
  <c r="G6" i="31"/>
  <c r="G30" i="31"/>
  <c r="H28" i="31"/>
  <c r="H20" i="31"/>
  <c r="H12" i="31"/>
  <c r="H4" i="31"/>
  <c r="I33" i="31"/>
  <c r="I25" i="31"/>
  <c r="I17" i="31"/>
  <c r="I9" i="31"/>
  <c r="H33" i="31"/>
  <c r="H25" i="31"/>
  <c r="H17" i="31"/>
  <c r="H9" i="31"/>
  <c r="I20" i="31"/>
  <c r="I28" i="31"/>
  <c r="I4" i="31"/>
  <c r="I12" i="31"/>
  <c r="G9" i="47"/>
  <c r="F4" i="47"/>
  <c r="B71" i="21"/>
  <c r="R53" i="21"/>
  <c r="L3" i="21"/>
  <c r="L44" i="21"/>
  <c r="L48" i="21"/>
  <c r="I35" i="21"/>
  <c r="R21" i="21"/>
  <c r="I51" i="21"/>
  <c r="I28" i="21"/>
  <c r="G27" i="54"/>
  <c r="K27" i="54" s="1"/>
  <c r="H4" i="47"/>
  <c r="H8" i="47"/>
  <c r="I9" i="47"/>
  <c r="I13" i="37"/>
  <c r="H8" i="37"/>
  <c r="H32" i="37"/>
  <c r="F29" i="37"/>
  <c r="G32" i="37"/>
  <c r="I29" i="37"/>
  <c r="H24" i="37"/>
  <c r="F21" i="37"/>
  <c r="H16" i="37"/>
  <c r="I5" i="37"/>
  <c r="G16" i="37"/>
  <c r="I21" i="37"/>
  <c r="O64" i="13"/>
  <c r="R51" i="13"/>
  <c r="R45" i="13"/>
  <c r="O35" i="13"/>
  <c r="L21" i="13"/>
  <c r="I37" i="13"/>
  <c r="R19" i="13"/>
  <c r="R13" i="13"/>
  <c r="O3" i="13"/>
  <c r="L5" i="13"/>
  <c r="I53" i="13"/>
  <c r="O29" i="13"/>
  <c r="I56" i="13"/>
  <c r="F13" i="37"/>
  <c r="I30" i="35"/>
  <c r="F6" i="35"/>
  <c r="G15" i="35"/>
  <c r="G11" i="35"/>
  <c r="G7" i="35"/>
  <c r="G19" i="35"/>
  <c r="F10" i="35"/>
  <c r="F25" i="35"/>
  <c r="F18" i="35"/>
  <c r="F14" i="35"/>
  <c r="I34" i="45"/>
  <c r="F24" i="45"/>
  <c r="F20" i="45"/>
  <c r="I8" i="45"/>
  <c r="G4" i="45"/>
  <c r="F34" i="45"/>
  <c r="F32" i="45"/>
  <c r="F28" i="45"/>
  <c r="F26" i="45"/>
  <c r="I10" i="45"/>
  <c r="I9" i="45"/>
  <c r="I17" i="45"/>
  <c r="I25" i="45"/>
  <c r="I33" i="45"/>
  <c r="F18" i="45"/>
  <c r="G17" i="54"/>
  <c r="G9" i="54"/>
  <c r="G33" i="54"/>
  <c r="G25" i="54"/>
  <c r="H11" i="54"/>
  <c r="H3" i="54"/>
  <c r="G19" i="54"/>
  <c r="G11" i="54"/>
  <c r="F16" i="45"/>
  <c r="O37" i="36"/>
  <c r="B72" i="36"/>
  <c r="O66" i="36"/>
  <c r="L64" i="36"/>
  <c r="R56" i="36"/>
  <c r="L48" i="36"/>
  <c r="O34" i="36"/>
  <c r="B71" i="36"/>
  <c r="R50" i="36"/>
  <c r="B70" i="36"/>
  <c r="I35" i="36"/>
  <c r="R21" i="36"/>
  <c r="L61" i="36"/>
  <c r="R53" i="36"/>
  <c r="I51" i="36"/>
  <c r="L45" i="36"/>
  <c r="I29" i="36"/>
  <c r="L19" i="36"/>
  <c r="I13" i="36"/>
  <c r="O5" i="36"/>
  <c r="L3" i="36"/>
  <c r="R24" i="36"/>
  <c r="I16" i="36"/>
  <c r="O8" i="36"/>
  <c r="O40" i="36"/>
  <c r="I32" i="36"/>
  <c r="R18" i="36"/>
  <c r="G32" i="33"/>
  <c r="F29" i="33"/>
  <c r="G24" i="33"/>
  <c r="H24" i="33"/>
  <c r="I21" i="33"/>
  <c r="D73" i="33"/>
  <c r="I29" i="33"/>
  <c r="H32" i="33"/>
  <c r="H16" i="33"/>
  <c r="H8" i="33"/>
  <c r="F21" i="33"/>
  <c r="G16" i="33"/>
  <c r="F13" i="33"/>
  <c r="G8" i="33"/>
  <c r="F5" i="33"/>
  <c r="I13" i="33"/>
  <c r="I5" i="33"/>
  <c r="D71" i="35"/>
  <c r="G30" i="35"/>
  <c r="F23" i="35"/>
  <c r="F15" i="35"/>
  <c r="G14" i="35"/>
  <c r="F7" i="35"/>
  <c r="G6" i="35"/>
  <c r="F31" i="35"/>
  <c r="G22" i="35"/>
  <c r="D71" i="20"/>
  <c r="I31" i="20"/>
  <c r="I23" i="20"/>
  <c r="I15" i="20"/>
  <c r="I7" i="20"/>
  <c r="H30" i="20"/>
  <c r="H22" i="20"/>
  <c r="H14" i="20"/>
  <c r="H6" i="20"/>
  <c r="F31" i="20"/>
  <c r="G30" i="20"/>
  <c r="F23" i="20"/>
  <c r="G22" i="20"/>
  <c r="F15" i="20"/>
  <c r="G14" i="20"/>
  <c r="F7" i="20"/>
  <c r="G6" i="20"/>
  <c r="O61" i="38"/>
  <c r="R51" i="38"/>
  <c r="R49" i="38"/>
  <c r="O29" i="38"/>
  <c r="R19" i="38"/>
  <c r="R17" i="38"/>
  <c r="B75" i="38"/>
  <c r="L66" i="38"/>
  <c r="O65" i="38"/>
  <c r="L50" i="38"/>
  <c r="R45" i="38"/>
  <c r="O33" i="38"/>
  <c r="R13" i="38"/>
  <c r="I52" i="38"/>
  <c r="I36" i="38"/>
  <c r="O3" i="38"/>
  <c r="O35" i="38"/>
  <c r="L8" i="38"/>
  <c r="L24" i="38"/>
  <c r="L4" i="38"/>
  <c r="I56" i="38"/>
  <c r="I40" i="38"/>
  <c r="I34" i="38"/>
  <c r="L20" i="38"/>
  <c r="I18" i="38"/>
  <c r="R65" i="13"/>
  <c r="R57" i="13"/>
  <c r="O65" i="13"/>
  <c r="R63" i="13"/>
  <c r="L63" i="13"/>
  <c r="I57" i="13"/>
  <c r="O49" i="13"/>
  <c r="L47" i="13"/>
  <c r="O41" i="13"/>
  <c r="I41" i="13"/>
  <c r="O33" i="13"/>
  <c r="R31" i="13"/>
  <c r="O17" i="13"/>
  <c r="O9" i="13"/>
  <c r="O60" i="13"/>
  <c r="L52" i="13"/>
  <c r="R44" i="13"/>
  <c r="L44" i="13"/>
  <c r="O38" i="13"/>
  <c r="L36" i="13"/>
  <c r="I22" i="13"/>
  <c r="L20" i="13"/>
  <c r="R12" i="13"/>
  <c r="O6" i="13"/>
  <c r="I6" i="13"/>
  <c r="L4" i="13"/>
  <c r="L60" i="13"/>
  <c r="R49" i="13"/>
  <c r="O47" i="13"/>
  <c r="R33" i="13"/>
  <c r="I31" i="13"/>
  <c r="R25" i="13"/>
  <c r="L25" i="13"/>
  <c r="R17" i="13"/>
  <c r="O15" i="13"/>
  <c r="I15" i="13"/>
  <c r="L9" i="13"/>
  <c r="R54" i="13"/>
  <c r="L54" i="13"/>
  <c r="I52" i="13"/>
  <c r="L38" i="13"/>
  <c r="I36" i="13"/>
  <c r="O28" i="13"/>
  <c r="I28" i="13"/>
  <c r="R22" i="13"/>
  <c r="I20" i="13"/>
  <c r="I12" i="13"/>
  <c r="I4" i="13"/>
  <c r="H28" i="23"/>
  <c r="F34" i="23"/>
  <c r="F26" i="23"/>
  <c r="I24" i="23"/>
  <c r="I20" i="23"/>
  <c r="I16" i="23"/>
  <c r="I12" i="23"/>
  <c r="I8" i="23"/>
  <c r="I4" i="23"/>
  <c r="F33" i="23"/>
  <c r="F24" i="23"/>
  <c r="H20" i="23"/>
  <c r="H12" i="23"/>
  <c r="H4" i="23"/>
  <c r="I32" i="23"/>
  <c r="F17" i="23"/>
  <c r="F16" i="23"/>
  <c r="F9" i="23"/>
  <c r="F8" i="23"/>
  <c r="F32" i="23"/>
  <c r="I28" i="23"/>
  <c r="F25" i="23"/>
  <c r="F18" i="23"/>
  <c r="F10" i="23"/>
  <c r="G32" i="23"/>
  <c r="G24" i="23"/>
  <c r="I29" i="23"/>
  <c r="I21" i="23"/>
  <c r="I13" i="23"/>
  <c r="I5" i="23"/>
  <c r="G16" i="23"/>
  <c r="G8" i="23"/>
  <c r="F29" i="23"/>
  <c r="F21" i="23"/>
  <c r="F13" i="23"/>
  <c r="F5" i="23"/>
  <c r="F30" i="45"/>
  <c r="H28" i="45"/>
  <c r="F22" i="45"/>
  <c r="H20" i="45"/>
  <c r="F14" i="45"/>
  <c r="H12" i="45"/>
  <c r="F6" i="45"/>
  <c r="H4" i="45"/>
  <c r="I30" i="45"/>
  <c r="F17" i="45"/>
  <c r="I14" i="45"/>
  <c r="F9" i="45"/>
  <c r="I6" i="45"/>
  <c r="I28" i="45"/>
  <c r="I12" i="45"/>
  <c r="I4" i="45"/>
  <c r="G3" i="48"/>
  <c r="F34" i="48"/>
  <c r="F26" i="48"/>
  <c r="I34" i="48"/>
  <c r="H27" i="48"/>
  <c r="I26" i="48"/>
  <c r="H19" i="48"/>
  <c r="I18" i="48"/>
  <c r="H11" i="48"/>
  <c r="I10" i="48"/>
  <c r="L10" i="48" s="1"/>
  <c r="M10" i="48" s="1"/>
  <c r="G27" i="48"/>
  <c r="G11" i="48"/>
  <c r="F14" i="50"/>
  <c r="F18" i="52"/>
  <c r="F10" i="52"/>
  <c r="I34" i="52"/>
  <c r="I26" i="52"/>
  <c r="N26" i="52" s="1"/>
  <c r="I18" i="52"/>
  <c r="I10" i="52"/>
  <c r="F28" i="52"/>
  <c r="F20" i="52"/>
  <c r="F12" i="52"/>
  <c r="F4" i="52"/>
  <c r="G19" i="48"/>
  <c r="F29" i="49"/>
  <c r="F21" i="49"/>
  <c r="F13" i="49"/>
  <c r="F5" i="49"/>
  <c r="G30" i="49"/>
  <c r="G22" i="49"/>
  <c r="G14" i="49"/>
  <c r="G6" i="49"/>
  <c r="F30" i="49"/>
  <c r="G29" i="49"/>
  <c r="F22" i="49"/>
  <c r="G13" i="49"/>
  <c r="G5" i="49"/>
  <c r="F22" i="51"/>
  <c r="G13" i="51"/>
  <c r="G32" i="53"/>
  <c r="G28" i="53"/>
  <c r="G24" i="53"/>
  <c r="G20" i="53"/>
  <c r="G16" i="53"/>
  <c r="G12" i="53"/>
  <c r="G8" i="53"/>
  <c r="G4" i="53"/>
  <c r="F32" i="53"/>
  <c r="G31" i="53"/>
  <c r="F24" i="53"/>
  <c r="G23" i="53"/>
  <c r="F16" i="53"/>
  <c r="G15" i="53"/>
  <c r="F8" i="53"/>
  <c r="G7" i="53"/>
  <c r="F31" i="53"/>
  <c r="F23" i="53"/>
  <c r="F15" i="53"/>
  <c r="F7" i="53"/>
  <c r="H28" i="53"/>
  <c r="H20" i="53"/>
  <c r="H12" i="53"/>
  <c r="H4" i="53"/>
  <c r="H28" i="55"/>
  <c r="H20" i="55"/>
  <c r="H12" i="55"/>
  <c r="H4" i="55"/>
  <c r="I30" i="55"/>
  <c r="G20" i="55"/>
  <c r="I14" i="55"/>
  <c r="G4" i="55"/>
  <c r="H22" i="55"/>
  <c r="I21" i="55"/>
  <c r="H6" i="55"/>
  <c r="H30" i="55"/>
  <c r="I29" i="55"/>
  <c r="H14" i="55"/>
  <c r="I13" i="55"/>
  <c r="I5" i="55"/>
  <c r="H29" i="55"/>
  <c r="H21" i="55"/>
  <c r="F31" i="33"/>
  <c r="G30" i="33"/>
  <c r="G22" i="33"/>
  <c r="F23" i="33"/>
  <c r="D71" i="33"/>
  <c r="F7" i="33"/>
  <c r="G14" i="33"/>
  <c r="G6" i="33"/>
  <c r="F15" i="33"/>
  <c r="F34" i="20"/>
  <c r="F26" i="20"/>
  <c r="F18" i="20"/>
  <c r="F10" i="20"/>
  <c r="F33" i="20"/>
  <c r="G28" i="20"/>
  <c r="F25" i="20"/>
  <c r="G20" i="20"/>
  <c r="F17" i="20"/>
  <c r="G12" i="20"/>
  <c r="F9" i="20"/>
  <c r="G4" i="20"/>
  <c r="G27" i="20"/>
  <c r="G19" i="20"/>
  <c r="G11" i="20"/>
  <c r="G3" i="20"/>
  <c r="O60" i="19"/>
  <c r="I52" i="19"/>
  <c r="R51" i="19"/>
  <c r="R49" i="19"/>
  <c r="L25" i="19"/>
  <c r="R19" i="19"/>
  <c r="R17" i="19"/>
  <c r="L9" i="19"/>
  <c r="B75" i="19"/>
  <c r="R44" i="19"/>
  <c r="L66" i="19"/>
  <c r="O65" i="19"/>
  <c r="I57" i="19"/>
  <c r="L50" i="19"/>
  <c r="I41" i="19"/>
  <c r="O33" i="19"/>
  <c r="O35" i="19"/>
  <c r="R12" i="19"/>
  <c r="O28" i="19"/>
  <c r="O3" i="19"/>
  <c r="I34" i="19"/>
  <c r="L20" i="19"/>
  <c r="I18" i="19"/>
  <c r="I36" i="19"/>
  <c r="L4" i="19"/>
  <c r="G24" i="18"/>
  <c r="O24" i="18" s="1"/>
  <c r="F21" i="18"/>
  <c r="G16" i="18"/>
  <c r="O16" i="18" s="1"/>
  <c r="F13" i="18"/>
  <c r="G8" i="18"/>
  <c r="O8" i="18" s="1"/>
  <c r="F5" i="18"/>
  <c r="G32" i="18"/>
  <c r="L32" i="18" s="1"/>
  <c r="M32" i="18" s="1"/>
  <c r="F29" i="18"/>
  <c r="O44" i="19"/>
  <c r="B72" i="19"/>
  <c r="O66" i="19"/>
  <c r="L65" i="19"/>
  <c r="L57" i="19"/>
  <c r="L49" i="19"/>
  <c r="L41" i="19"/>
  <c r="O34" i="19"/>
  <c r="B71" i="19"/>
  <c r="R60" i="19"/>
  <c r="I51" i="19"/>
  <c r="B70" i="19"/>
  <c r="R52" i="19"/>
  <c r="R50" i="19"/>
  <c r="I25" i="19"/>
  <c r="R20" i="19"/>
  <c r="R18" i="19"/>
  <c r="I9" i="19"/>
  <c r="R28" i="19"/>
  <c r="O36" i="19"/>
  <c r="L19" i="19"/>
  <c r="O12" i="19"/>
  <c r="I35" i="19"/>
  <c r="I33" i="19"/>
  <c r="I17" i="19"/>
  <c r="O4" i="19"/>
  <c r="L3" i="19"/>
  <c r="O60" i="17"/>
  <c r="R48" i="17"/>
  <c r="I34" i="17"/>
  <c r="O28" i="17"/>
  <c r="I18" i="17"/>
  <c r="R16" i="17"/>
  <c r="I53" i="17"/>
  <c r="R51" i="17"/>
  <c r="I37" i="17"/>
  <c r="L25" i="17"/>
  <c r="R19" i="17"/>
  <c r="L9" i="17"/>
  <c r="B75" i="17"/>
  <c r="O64" i="17"/>
  <c r="R44" i="17"/>
  <c r="O35" i="17"/>
  <c r="O32" i="17"/>
  <c r="R12" i="17"/>
  <c r="O3" i="17"/>
  <c r="L66" i="17"/>
  <c r="I57" i="17"/>
  <c r="L50" i="17"/>
  <c r="I41" i="17"/>
  <c r="L21" i="17"/>
  <c r="L5" i="17"/>
  <c r="I34" i="12"/>
  <c r="H31" i="12"/>
  <c r="I30" i="12"/>
  <c r="H27" i="12"/>
  <c r="I26" i="12"/>
  <c r="H23" i="12"/>
  <c r="I22" i="12"/>
  <c r="H19" i="12"/>
  <c r="I18" i="12"/>
  <c r="H15" i="12"/>
  <c r="I14" i="12"/>
  <c r="H11" i="12"/>
  <c r="I10" i="12"/>
  <c r="H7" i="12"/>
  <c r="I6" i="12"/>
  <c r="I33" i="12"/>
  <c r="G31" i="12"/>
  <c r="I25" i="12"/>
  <c r="G23" i="12"/>
  <c r="I17" i="12"/>
  <c r="G15" i="12"/>
  <c r="I9" i="12"/>
  <c r="G7" i="12"/>
  <c r="H3" i="12"/>
  <c r="F30" i="12"/>
  <c r="H28" i="12"/>
  <c r="F22" i="12"/>
  <c r="H20" i="12"/>
  <c r="F14" i="12"/>
  <c r="H12" i="12"/>
  <c r="F6" i="12"/>
  <c r="H4" i="12"/>
  <c r="I33" i="23"/>
  <c r="I25" i="23"/>
  <c r="H35" i="23"/>
  <c r="F28" i="23"/>
  <c r="G28" i="23"/>
  <c r="I22" i="23"/>
  <c r="I14" i="23"/>
  <c r="I6" i="23"/>
  <c r="I26" i="23"/>
  <c r="I17" i="23"/>
  <c r="I9" i="23"/>
  <c r="I30" i="23"/>
  <c r="F22" i="23"/>
  <c r="G20" i="23"/>
  <c r="I18" i="23"/>
  <c r="F14" i="23"/>
  <c r="G12" i="23"/>
  <c r="I10" i="23"/>
  <c r="F6" i="23"/>
  <c r="G4" i="23"/>
  <c r="I34" i="23"/>
  <c r="F30" i="23"/>
  <c r="F20" i="23"/>
  <c r="F12" i="23"/>
  <c r="F4" i="23"/>
  <c r="F34" i="39"/>
  <c r="F26" i="39"/>
  <c r="F18" i="39"/>
  <c r="F10" i="39"/>
  <c r="I34" i="39"/>
  <c r="I26" i="39"/>
  <c r="I18" i="39"/>
  <c r="I10" i="39"/>
  <c r="F28" i="39"/>
  <c r="F20" i="39"/>
  <c r="F12" i="39"/>
  <c r="F4" i="39"/>
  <c r="O45" i="24"/>
  <c r="O25" i="24"/>
  <c r="I25" i="24"/>
  <c r="H27" i="39"/>
  <c r="H19" i="39"/>
  <c r="H11" i="39"/>
  <c r="G27" i="39"/>
  <c r="G19" i="39"/>
  <c r="G11" i="39"/>
  <c r="H3" i="39"/>
  <c r="H33" i="39"/>
  <c r="H25" i="39"/>
  <c r="H17" i="39"/>
  <c r="H9" i="39"/>
  <c r="G3" i="39"/>
  <c r="L66" i="42"/>
  <c r="B75" i="42"/>
  <c r="O58" i="42"/>
  <c r="O57" i="42"/>
  <c r="O56" i="42"/>
  <c r="I55" i="42"/>
  <c r="R51" i="42"/>
  <c r="R42" i="42"/>
  <c r="R41" i="42"/>
  <c r="R40" i="42"/>
  <c r="R19" i="42"/>
  <c r="R10" i="42"/>
  <c r="R9" i="42"/>
  <c r="R8" i="42"/>
  <c r="O35" i="42"/>
  <c r="O26" i="42"/>
  <c r="O25" i="42"/>
  <c r="O24" i="42"/>
  <c r="O3" i="42"/>
  <c r="L50" i="42"/>
  <c r="L23" i="42"/>
  <c r="L7" i="42"/>
  <c r="I39" i="42"/>
  <c r="I34" i="42"/>
  <c r="I18" i="42"/>
  <c r="G31" i="41"/>
  <c r="G23" i="41"/>
  <c r="G15" i="41"/>
  <c r="G7" i="41"/>
  <c r="F31" i="41"/>
  <c r="F23" i="41"/>
  <c r="F15" i="41"/>
  <c r="F7" i="41"/>
  <c r="H28" i="41"/>
  <c r="H20" i="41"/>
  <c r="H12" i="41"/>
  <c r="H4" i="41"/>
  <c r="G28" i="41"/>
  <c r="G20" i="41"/>
  <c r="G12" i="41"/>
  <c r="G4" i="41"/>
  <c r="G29" i="43"/>
  <c r="G21" i="43"/>
  <c r="G13" i="43"/>
  <c r="G5" i="43"/>
  <c r="G20" i="43"/>
  <c r="G4" i="43"/>
  <c r="I33" i="43"/>
  <c r="G27" i="43"/>
  <c r="I25" i="43"/>
  <c r="G19" i="43"/>
  <c r="I17" i="43"/>
  <c r="G11" i="43"/>
  <c r="I9" i="43"/>
  <c r="H33" i="43"/>
  <c r="H29" i="43"/>
  <c r="H25" i="43"/>
  <c r="H21" i="43"/>
  <c r="G3" i="43"/>
  <c r="H9" i="43"/>
  <c r="H30" i="44"/>
  <c r="H22" i="44"/>
  <c r="H14" i="44"/>
  <c r="H6" i="44"/>
  <c r="F31" i="44"/>
  <c r="F23" i="44"/>
  <c r="G22" i="44"/>
  <c r="G6" i="44"/>
  <c r="H33" i="48"/>
  <c r="I28" i="48"/>
  <c r="H25" i="48"/>
  <c r="I20" i="48"/>
  <c r="H17" i="48"/>
  <c r="I12" i="48"/>
  <c r="H9" i="48"/>
  <c r="I4" i="48"/>
  <c r="G30" i="50"/>
  <c r="G22" i="50"/>
  <c r="G14" i="50"/>
  <c r="G6" i="50"/>
  <c r="F30" i="50"/>
  <c r="G29" i="50"/>
  <c r="F22" i="50"/>
  <c r="G13" i="50"/>
  <c r="F33" i="50"/>
  <c r="F29" i="50"/>
  <c r="F25" i="50"/>
  <c r="F21" i="50"/>
  <c r="F17" i="50"/>
  <c r="F13" i="50"/>
  <c r="F9" i="50"/>
  <c r="F5" i="50"/>
  <c r="I25" i="50"/>
  <c r="I9" i="50"/>
  <c r="F6" i="50"/>
  <c r="F31" i="52"/>
  <c r="F23" i="52"/>
  <c r="F15" i="52"/>
  <c r="F7" i="52"/>
  <c r="F33" i="52"/>
  <c r="G32" i="52"/>
  <c r="F25" i="52"/>
  <c r="G24" i="52"/>
  <c r="F17" i="52"/>
  <c r="G16" i="52"/>
  <c r="F9" i="52"/>
  <c r="G8" i="52"/>
  <c r="F32" i="52"/>
  <c r="G31" i="52"/>
  <c r="F24" i="52"/>
  <c r="F16" i="52"/>
  <c r="G15" i="52"/>
  <c r="F8" i="52"/>
  <c r="G7" i="52"/>
  <c r="I34" i="51"/>
  <c r="I26" i="51"/>
  <c r="I18" i="51"/>
  <c r="I10" i="51"/>
  <c r="I28" i="51"/>
  <c r="I20" i="51"/>
  <c r="I12" i="51"/>
  <c r="F34" i="51"/>
  <c r="F26" i="51"/>
  <c r="I17" i="50"/>
  <c r="F30" i="51"/>
  <c r="H20" i="51"/>
  <c r="H13" i="55"/>
  <c r="H33" i="33"/>
  <c r="I28" i="33"/>
  <c r="H25" i="33"/>
  <c r="H31" i="33"/>
  <c r="I30" i="33"/>
  <c r="H23" i="33"/>
  <c r="F30" i="33"/>
  <c r="G31" i="33"/>
  <c r="H28" i="33"/>
  <c r="I25" i="33"/>
  <c r="G23" i="33"/>
  <c r="I33" i="33"/>
  <c r="F22" i="33"/>
  <c r="H20" i="33"/>
  <c r="F14" i="33"/>
  <c r="H12" i="33"/>
  <c r="F6" i="33"/>
  <c r="H4" i="33"/>
  <c r="I22" i="33"/>
  <c r="H15" i="33"/>
  <c r="I14" i="33"/>
  <c r="H7" i="33"/>
  <c r="I6" i="33"/>
  <c r="H17" i="33"/>
  <c r="I12" i="33"/>
  <c r="I9" i="33"/>
  <c r="G15" i="33"/>
  <c r="H9" i="33"/>
  <c r="I20" i="33"/>
  <c r="I17" i="33"/>
  <c r="G7" i="33"/>
  <c r="I4" i="33"/>
  <c r="F33" i="33"/>
  <c r="G28" i="33"/>
  <c r="F25" i="33"/>
  <c r="D72" i="33"/>
  <c r="F28" i="33"/>
  <c r="G25" i="33"/>
  <c r="G17" i="33"/>
  <c r="G9" i="33"/>
  <c r="G33" i="33"/>
  <c r="G20" i="33"/>
  <c r="F17" i="33"/>
  <c r="G12" i="33"/>
  <c r="F9" i="33"/>
  <c r="G4" i="33"/>
  <c r="F20" i="33"/>
  <c r="F4" i="33"/>
  <c r="F12" i="33"/>
  <c r="G29" i="20"/>
  <c r="H28" i="20"/>
  <c r="G21" i="20"/>
  <c r="H20" i="20"/>
  <c r="G13" i="20"/>
  <c r="H12" i="20"/>
  <c r="G5" i="20"/>
  <c r="H4" i="20"/>
  <c r="I34" i="20"/>
  <c r="H27" i="20"/>
  <c r="I26" i="20"/>
  <c r="H19" i="20"/>
  <c r="I18" i="20"/>
  <c r="H11" i="20"/>
  <c r="I10" i="20"/>
  <c r="D72" i="20"/>
  <c r="I33" i="20"/>
  <c r="F32" i="20"/>
  <c r="I25" i="20"/>
  <c r="F24" i="20"/>
  <c r="I17" i="20"/>
  <c r="F16" i="20"/>
  <c r="I9" i="20"/>
  <c r="F8" i="20"/>
  <c r="H3" i="20"/>
  <c r="I32" i="20"/>
  <c r="H29" i="20"/>
  <c r="I24" i="20"/>
  <c r="H21" i="20"/>
  <c r="I16" i="20"/>
  <c r="H13" i="20"/>
  <c r="I8" i="20"/>
  <c r="H5" i="20"/>
  <c r="G33" i="37"/>
  <c r="F30" i="37"/>
  <c r="G25" i="37"/>
  <c r="F22" i="37"/>
  <c r="G17" i="37"/>
  <c r="F14" i="37"/>
  <c r="G9" i="37"/>
  <c r="F6" i="37"/>
  <c r="F33" i="37"/>
  <c r="H31" i="37"/>
  <c r="I30" i="37"/>
  <c r="G28" i="37"/>
  <c r="F25" i="37"/>
  <c r="H23" i="37"/>
  <c r="I22" i="37"/>
  <c r="G20" i="37"/>
  <c r="F17" i="37"/>
  <c r="H15" i="37"/>
  <c r="I14" i="37"/>
  <c r="G12" i="37"/>
  <c r="F9" i="37"/>
  <c r="H7" i="37"/>
  <c r="I6" i="37"/>
  <c r="G4" i="37"/>
  <c r="G31" i="37"/>
  <c r="F28" i="37"/>
  <c r="G23" i="37"/>
  <c r="F20" i="37"/>
  <c r="G15" i="37"/>
  <c r="F12" i="37"/>
  <c r="G7" i="37"/>
  <c r="F4" i="37"/>
  <c r="F28" i="18"/>
  <c r="G33" i="18"/>
  <c r="G25" i="18"/>
  <c r="G17" i="18"/>
  <c r="G9" i="18"/>
  <c r="G28" i="18"/>
  <c r="F25" i="18"/>
  <c r="G20" i="18"/>
  <c r="F17" i="18"/>
  <c r="G12" i="18"/>
  <c r="F9" i="18"/>
  <c r="G4" i="18"/>
  <c r="F20" i="18"/>
  <c r="F12" i="18"/>
  <c r="F4" i="18"/>
  <c r="F33" i="18"/>
  <c r="H30" i="16"/>
  <c r="H22" i="16"/>
  <c r="H14" i="16"/>
  <c r="H6" i="16"/>
  <c r="I31" i="16"/>
  <c r="I23" i="16"/>
  <c r="I15" i="16"/>
  <c r="I7" i="16"/>
  <c r="G22" i="16"/>
  <c r="G14" i="16"/>
  <c r="G6" i="16"/>
  <c r="F31" i="16"/>
  <c r="F23" i="16"/>
  <c r="F15" i="16"/>
  <c r="F7" i="16"/>
  <c r="G30" i="16"/>
  <c r="I33" i="16"/>
  <c r="O33" i="16" s="1"/>
  <c r="I25" i="16"/>
  <c r="I17" i="16"/>
  <c r="J17" i="16" s="1"/>
  <c r="I9" i="16"/>
  <c r="J9" i="16" s="1"/>
  <c r="H3" i="16"/>
  <c r="L3" i="16" s="1"/>
  <c r="M3" i="16" s="1"/>
  <c r="H28" i="16"/>
  <c r="H20" i="16"/>
  <c r="O20" i="16" s="1"/>
  <c r="H12" i="16"/>
  <c r="N12" i="16" s="1"/>
  <c r="H4" i="16"/>
  <c r="H27" i="16"/>
  <c r="I10" i="16"/>
  <c r="N10" i="16" s="1"/>
  <c r="I18" i="16"/>
  <c r="N18" i="16" s="1"/>
  <c r="I34" i="16"/>
  <c r="I26" i="16"/>
  <c r="H11" i="16"/>
  <c r="K11" i="16" s="1"/>
  <c r="H19" i="16"/>
  <c r="B70" i="17"/>
  <c r="H30" i="12"/>
  <c r="H22" i="12"/>
  <c r="H14" i="12"/>
  <c r="H6" i="12"/>
  <c r="I31" i="12"/>
  <c r="I23" i="12"/>
  <c r="I15" i="12"/>
  <c r="I7" i="12"/>
  <c r="G27" i="41"/>
  <c r="G19" i="41"/>
  <c r="G11" i="41"/>
  <c r="H3" i="41"/>
  <c r="G3" i="41"/>
  <c r="G33" i="41"/>
  <c r="G25" i="41"/>
  <c r="G17" i="41"/>
  <c r="G9" i="41"/>
  <c r="H27" i="41"/>
  <c r="H19" i="41"/>
  <c r="H11" i="41"/>
  <c r="L58" i="42"/>
  <c r="R57" i="42"/>
  <c r="R56" i="42"/>
  <c r="R55" i="42"/>
  <c r="B72" i="42"/>
  <c r="B71" i="42"/>
  <c r="O66" i="42"/>
  <c r="B70" i="42"/>
  <c r="R50" i="42"/>
  <c r="R25" i="42"/>
  <c r="R24" i="42"/>
  <c r="R23" i="42"/>
  <c r="R18" i="42"/>
  <c r="O41" i="42"/>
  <c r="O40" i="42"/>
  <c r="O39" i="42"/>
  <c r="O34" i="42"/>
  <c r="O9" i="42"/>
  <c r="O8" i="42"/>
  <c r="O7" i="42"/>
  <c r="L42" i="42"/>
  <c r="L19" i="42"/>
  <c r="L3" i="42"/>
  <c r="I51" i="42"/>
  <c r="I35" i="42"/>
  <c r="I26" i="42"/>
  <c r="I10" i="42"/>
  <c r="H17" i="43"/>
  <c r="H5" i="43"/>
  <c r="H32" i="45"/>
  <c r="H24" i="45"/>
  <c r="H16" i="45"/>
  <c r="H8" i="45"/>
  <c r="F13" i="45"/>
  <c r="F5" i="45"/>
  <c r="I29" i="45"/>
  <c r="I21" i="45"/>
  <c r="N21" i="45" s="1"/>
  <c r="I13" i="45"/>
  <c r="I5" i="45"/>
  <c r="G27" i="46"/>
  <c r="G19" i="46"/>
  <c r="G11" i="46"/>
  <c r="H3" i="46"/>
  <c r="G3" i="46"/>
  <c r="F34" i="46"/>
  <c r="F26" i="46"/>
  <c r="F18" i="46"/>
  <c r="F10" i="46"/>
  <c r="I34" i="46"/>
  <c r="H27" i="46"/>
  <c r="H19" i="46"/>
  <c r="I18" i="46"/>
  <c r="H11" i="46"/>
  <c r="I10" i="46"/>
  <c r="F34" i="47"/>
  <c r="F26" i="47"/>
  <c r="F18" i="47"/>
  <c r="H27" i="47"/>
  <c r="I26" i="47"/>
  <c r="H19" i="47"/>
  <c r="I18" i="47"/>
  <c r="H11" i="47"/>
  <c r="I10" i="47"/>
  <c r="G27" i="47"/>
  <c r="G19" i="47"/>
  <c r="G3" i="47"/>
  <c r="H3" i="47"/>
  <c r="G11" i="47"/>
  <c r="F10" i="47"/>
  <c r="F18" i="48"/>
  <c r="G5" i="50"/>
  <c r="H28" i="54"/>
  <c r="H20" i="54"/>
  <c r="H12" i="54"/>
  <c r="H4" i="54"/>
  <c r="G28" i="54"/>
  <c r="G20" i="54"/>
  <c r="G12" i="54"/>
  <c r="F18" i="51"/>
  <c r="G23" i="52"/>
  <c r="D72" i="31"/>
  <c r="G33" i="31"/>
  <c r="G29" i="31"/>
  <c r="G25" i="31"/>
  <c r="G21" i="31"/>
  <c r="G17" i="31"/>
  <c r="G13" i="31"/>
  <c r="G9" i="31"/>
  <c r="G5" i="31"/>
  <c r="F33" i="31"/>
  <c r="G28" i="31"/>
  <c r="F25" i="31"/>
  <c r="G20" i="31"/>
  <c r="F17" i="31"/>
  <c r="G12" i="31"/>
  <c r="F32" i="31"/>
  <c r="F28" i="31"/>
  <c r="F24" i="31"/>
  <c r="F20" i="31"/>
  <c r="F16" i="31"/>
  <c r="I32" i="31"/>
  <c r="H29" i="31"/>
  <c r="I24" i="31"/>
  <c r="H21" i="31"/>
  <c r="I16" i="31"/>
  <c r="H13" i="31"/>
  <c r="I8" i="31"/>
  <c r="H5" i="31"/>
  <c r="F9" i="31"/>
  <c r="F8" i="31"/>
  <c r="F4" i="31"/>
  <c r="G4" i="31"/>
  <c r="F12" i="31"/>
  <c r="D73" i="35"/>
  <c r="H32" i="35"/>
  <c r="H24" i="35"/>
  <c r="I29" i="35"/>
  <c r="G24" i="35"/>
  <c r="I21" i="35"/>
  <c r="I13" i="35"/>
  <c r="H16" i="35"/>
  <c r="H8" i="35"/>
  <c r="G32" i="35"/>
  <c r="F29" i="35"/>
  <c r="F21" i="35"/>
  <c r="G16" i="35"/>
  <c r="F13" i="35"/>
  <c r="G8" i="35"/>
  <c r="F5" i="35"/>
  <c r="I5" i="35"/>
  <c r="B72" i="38"/>
  <c r="O66" i="38"/>
  <c r="L65" i="38"/>
  <c r="L49" i="38"/>
  <c r="O45" i="38"/>
  <c r="O34" i="38"/>
  <c r="O13" i="38"/>
  <c r="B71" i="38"/>
  <c r="B70" i="38"/>
  <c r="R61" i="38"/>
  <c r="R52" i="38"/>
  <c r="R50" i="38"/>
  <c r="R29" i="38"/>
  <c r="R20" i="38"/>
  <c r="R18" i="38"/>
  <c r="O4" i="38"/>
  <c r="L3" i="38"/>
  <c r="L56" i="38"/>
  <c r="L40" i="38"/>
  <c r="O36" i="38"/>
  <c r="L19" i="38"/>
  <c r="I8" i="38"/>
  <c r="I51" i="38"/>
  <c r="I35" i="38"/>
  <c r="I33" i="38"/>
  <c r="I24" i="38"/>
  <c r="I17" i="38"/>
  <c r="G32" i="12"/>
  <c r="F29" i="12"/>
  <c r="G24" i="12"/>
  <c r="F21" i="12"/>
  <c r="G16" i="12"/>
  <c r="F13" i="12"/>
  <c r="G8" i="12"/>
  <c r="F5" i="12"/>
  <c r="I29" i="12"/>
  <c r="I21" i="12"/>
  <c r="I13" i="12"/>
  <c r="I5" i="12"/>
  <c r="H32" i="12"/>
  <c r="H24" i="12"/>
  <c r="H16" i="12"/>
  <c r="H8" i="12"/>
  <c r="B72" i="24"/>
  <c r="B71" i="24"/>
  <c r="O66" i="24"/>
  <c r="I51" i="24"/>
  <c r="O44" i="24"/>
  <c r="O36" i="24"/>
  <c r="I35" i="24"/>
  <c r="O34" i="24"/>
  <c r="I32" i="24"/>
  <c r="I24" i="24"/>
  <c r="I16" i="24"/>
  <c r="O12" i="24"/>
  <c r="I8" i="24"/>
  <c r="O4" i="24"/>
  <c r="V4" i="24" s="1"/>
  <c r="B70" i="24"/>
  <c r="L64" i="24"/>
  <c r="R60" i="24"/>
  <c r="L56" i="24"/>
  <c r="R52" i="24"/>
  <c r="R50" i="24"/>
  <c r="V50" i="24" s="1"/>
  <c r="L48" i="24"/>
  <c r="L40" i="24"/>
  <c r="R28" i="24"/>
  <c r="R20" i="24"/>
  <c r="L19" i="24"/>
  <c r="R18" i="24"/>
  <c r="L3" i="24"/>
  <c r="H32" i="39"/>
  <c r="I31" i="39"/>
  <c r="H28" i="39"/>
  <c r="H24" i="39"/>
  <c r="I23" i="39"/>
  <c r="H20" i="39"/>
  <c r="H16" i="39"/>
  <c r="I15" i="39"/>
  <c r="H12" i="39"/>
  <c r="H8" i="39"/>
  <c r="I7" i="39"/>
  <c r="H4" i="39"/>
  <c r="H31" i="39"/>
  <c r="G28" i="39"/>
  <c r="H23" i="39"/>
  <c r="G20" i="39"/>
  <c r="H15" i="39"/>
  <c r="G12" i="39"/>
  <c r="H7" i="39"/>
  <c r="G4" i="39"/>
  <c r="I32" i="39"/>
  <c r="I24" i="39"/>
  <c r="I16" i="39"/>
  <c r="I8" i="39"/>
  <c r="G21" i="50"/>
  <c r="I34" i="49"/>
  <c r="H27" i="49"/>
  <c r="I26" i="49"/>
  <c r="H19" i="49"/>
  <c r="I18" i="49"/>
  <c r="H11" i="49"/>
  <c r="I10" i="49"/>
  <c r="G27" i="49"/>
  <c r="G11" i="49"/>
  <c r="G3" i="49"/>
  <c r="F34" i="49"/>
  <c r="F26" i="49"/>
  <c r="H3" i="48"/>
  <c r="F18" i="49"/>
  <c r="F10" i="49"/>
  <c r="F29" i="51"/>
  <c r="G28" i="51"/>
  <c r="F21" i="51"/>
  <c r="G20" i="51"/>
  <c r="F13" i="51"/>
  <c r="G12" i="51"/>
  <c r="F5" i="51"/>
  <c r="G30" i="51"/>
  <c r="G22" i="51"/>
  <c r="G14" i="51"/>
  <c r="G6" i="51"/>
  <c r="G21" i="51"/>
  <c r="F14" i="51"/>
  <c r="H12" i="51"/>
  <c r="F6" i="51"/>
  <c r="G5" i="51"/>
  <c r="H4" i="51"/>
  <c r="H28" i="51"/>
  <c r="H5" i="55"/>
  <c r="K13" i="54" l="1"/>
  <c r="R21" i="24"/>
  <c r="V57" i="40"/>
  <c r="L17" i="24"/>
  <c r="R37" i="24"/>
  <c r="V39" i="40"/>
  <c r="O22" i="54"/>
  <c r="N13" i="54"/>
  <c r="K14" i="54"/>
  <c r="J29" i="54"/>
  <c r="R38" i="24"/>
  <c r="O29" i="54"/>
  <c r="L41" i="24"/>
  <c r="R41" i="24"/>
  <c r="O57" i="24"/>
  <c r="L57" i="24"/>
  <c r="I61" i="24"/>
  <c r="I47" i="24"/>
  <c r="O54" i="24"/>
  <c r="R61" i="24"/>
  <c r="I63" i="24"/>
  <c r="R5" i="24"/>
  <c r="L65" i="24"/>
  <c r="L6" i="24"/>
  <c r="O5" i="24"/>
  <c r="R6" i="24"/>
  <c r="O21" i="24"/>
  <c r="V52" i="24"/>
  <c r="R9" i="24"/>
  <c r="O22" i="24"/>
  <c r="L22" i="24"/>
  <c r="I38" i="24"/>
  <c r="R20" i="36"/>
  <c r="L29" i="24"/>
  <c r="I45" i="24"/>
  <c r="R10" i="32"/>
  <c r="N30" i="54"/>
  <c r="K6" i="54"/>
  <c r="J5" i="54"/>
  <c r="P32" i="49"/>
  <c r="J13" i="54"/>
  <c r="P5" i="53"/>
  <c r="N14" i="54"/>
  <c r="N22" i="54"/>
  <c r="L14" i="54"/>
  <c r="M14" i="54" s="1"/>
  <c r="H40" i="54" s="1"/>
  <c r="K22" i="54"/>
  <c r="R29" i="24"/>
  <c r="I9" i="24"/>
  <c r="I49" i="24"/>
  <c r="L31" i="24"/>
  <c r="O13" i="24"/>
  <c r="O53" i="24"/>
  <c r="O14" i="54"/>
  <c r="V34" i="24"/>
  <c r="H49" i="46"/>
  <c r="L33" i="24"/>
  <c r="I17" i="24"/>
  <c r="I54" i="24"/>
  <c r="V8" i="40"/>
  <c r="L21" i="54"/>
  <c r="M21" i="54" s="1"/>
  <c r="I44" i="54" s="1"/>
  <c r="K11" i="51"/>
  <c r="L13" i="24"/>
  <c r="R47" i="24"/>
  <c r="O31" i="24"/>
  <c r="O63" i="24"/>
  <c r="L10" i="13"/>
  <c r="L15" i="24"/>
  <c r="L49" i="24"/>
  <c r="I33" i="24"/>
  <c r="I65" i="24"/>
  <c r="O39" i="13"/>
  <c r="R15" i="24"/>
  <c r="R53" i="24"/>
  <c r="L7" i="13"/>
  <c r="R10" i="13"/>
  <c r="I43" i="13"/>
  <c r="I44" i="47"/>
  <c r="O43" i="13"/>
  <c r="L5" i="54"/>
  <c r="M5" i="54" s="1"/>
  <c r="F36" i="54" s="1"/>
  <c r="O6" i="54"/>
  <c r="L22" i="54"/>
  <c r="M22" i="54" s="1"/>
  <c r="I54" i="34"/>
  <c r="R11" i="13"/>
  <c r="K5" i="54"/>
  <c r="N6" i="54"/>
  <c r="N5" i="54"/>
  <c r="J6" i="54"/>
  <c r="L6" i="54"/>
  <c r="M6" i="54" s="1"/>
  <c r="H36" i="54" s="1"/>
  <c r="L12" i="43"/>
  <c r="M12" i="43" s="1"/>
  <c r="J30" i="54"/>
  <c r="O21" i="54"/>
  <c r="P30" i="41"/>
  <c r="L30" i="54"/>
  <c r="M30" i="54" s="1"/>
  <c r="K21" i="54"/>
  <c r="K30" i="54"/>
  <c r="N21" i="54"/>
  <c r="L29" i="54"/>
  <c r="M29" i="54" s="1"/>
  <c r="F48" i="54" s="1"/>
  <c r="L13" i="54"/>
  <c r="M13" i="54" s="1"/>
  <c r="F40" i="54" s="1"/>
  <c r="J21" i="54"/>
  <c r="I48" i="53"/>
  <c r="J34" i="12"/>
  <c r="V23" i="40"/>
  <c r="K29" i="54"/>
  <c r="O13" i="54"/>
  <c r="J14" i="54"/>
  <c r="J22" i="54"/>
  <c r="L11" i="13"/>
  <c r="O5" i="54"/>
  <c r="O30" i="54"/>
  <c r="R30" i="13"/>
  <c r="L18" i="50"/>
  <c r="M18" i="50" s="1"/>
  <c r="N33" i="49"/>
  <c r="P21" i="53"/>
  <c r="M6" i="39"/>
  <c r="B10" i="40" s="1"/>
  <c r="R46" i="13"/>
  <c r="I14" i="13"/>
  <c r="R23" i="13"/>
  <c r="I55" i="13"/>
  <c r="R62" i="13"/>
  <c r="O14" i="13"/>
  <c r="L39" i="13"/>
  <c r="L23" i="13"/>
  <c r="I7" i="13"/>
  <c r="I30" i="13"/>
  <c r="L55" i="13"/>
  <c r="L46" i="13"/>
  <c r="O7" i="13"/>
  <c r="O30" i="13"/>
  <c r="R55" i="13"/>
  <c r="I23" i="13"/>
  <c r="O46" i="13"/>
  <c r="O62" i="13"/>
  <c r="R14" i="13"/>
  <c r="I39" i="13"/>
  <c r="O4" i="37"/>
  <c r="V9" i="40"/>
  <c r="L24" i="32"/>
  <c r="O21" i="32"/>
  <c r="R53" i="32"/>
  <c r="O54" i="32"/>
  <c r="R13" i="32"/>
  <c r="I48" i="32"/>
  <c r="K12" i="18"/>
  <c r="O4" i="41"/>
  <c r="P7" i="50"/>
  <c r="L26" i="13"/>
  <c r="L58" i="13"/>
  <c r="L27" i="13"/>
  <c r="L43" i="32"/>
  <c r="V41" i="40"/>
  <c r="F40" i="47"/>
  <c r="L42" i="13"/>
  <c r="I10" i="13"/>
  <c r="R27" i="13"/>
  <c r="I27" i="32"/>
  <c r="V66" i="40"/>
  <c r="R42" i="13"/>
  <c r="I26" i="13"/>
  <c r="R43" i="13"/>
  <c r="R58" i="32"/>
  <c r="I58" i="13"/>
  <c r="O26" i="13"/>
  <c r="R59" i="13"/>
  <c r="R27" i="32"/>
  <c r="O11" i="13"/>
  <c r="I42" i="13"/>
  <c r="I59" i="13"/>
  <c r="O27" i="13"/>
  <c r="O58" i="13"/>
  <c r="O10" i="32"/>
  <c r="J17" i="47"/>
  <c r="O25" i="18"/>
  <c r="I61" i="32"/>
  <c r="L54" i="34"/>
  <c r="K8" i="43"/>
  <c r="R15" i="32"/>
  <c r="I32" i="32"/>
  <c r="O63" i="32"/>
  <c r="O31" i="32"/>
  <c r="I63" i="32"/>
  <c r="L64" i="32"/>
  <c r="I56" i="32"/>
  <c r="L6" i="32"/>
  <c r="L16" i="32"/>
  <c r="R37" i="32"/>
  <c r="L22" i="32"/>
  <c r="O37" i="32"/>
  <c r="R47" i="32"/>
  <c r="O5" i="32"/>
  <c r="R21" i="32"/>
  <c r="O22" i="32"/>
  <c r="R6" i="32"/>
  <c r="R38" i="32"/>
  <c r="I29" i="32"/>
  <c r="L45" i="32"/>
  <c r="O53" i="32"/>
  <c r="V51" i="40"/>
  <c r="O8" i="32"/>
  <c r="L8" i="32"/>
  <c r="O40" i="32"/>
  <c r="L31" i="32"/>
  <c r="I47" i="32"/>
  <c r="O61" i="32"/>
  <c r="O45" i="40"/>
  <c r="R24" i="32"/>
  <c r="R56" i="32"/>
  <c r="I16" i="32"/>
  <c r="I13" i="32"/>
  <c r="L61" i="32"/>
  <c r="I40" i="32"/>
  <c r="L32" i="32"/>
  <c r="L48" i="32"/>
  <c r="L14" i="40"/>
  <c r="G37" i="55"/>
  <c r="P29" i="47"/>
  <c r="P24" i="49"/>
  <c r="O29" i="32"/>
  <c r="K11" i="44"/>
  <c r="R45" i="32"/>
  <c r="L15" i="32"/>
  <c r="I64" i="32"/>
  <c r="R5" i="32"/>
  <c r="I38" i="32"/>
  <c r="G49" i="49"/>
  <c r="L60" i="40"/>
  <c r="V55" i="40"/>
  <c r="P31" i="51"/>
  <c r="H49" i="51"/>
  <c r="P15" i="51"/>
  <c r="G49" i="51"/>
  <c r="I49" i="49"/>
  <c r="G48" i="47"/>
  <c r="L22" i="13"/>
  <c r="P22" i="39"/>
  <c r="N33" i="51"/>
  <c r="L60" i="34"/>
  <c r="R25" i="34"/>
  <c r="N16" i="52"/>
  <c r="J13" i="50"/>
  <c r="R4" i="40"/>
  <c r="O8" i="43"/>
  <c r="O9" i="50"/>
  <c r="N23" i="43"/>
  <c r="K28" i="18"/>
  <c r="G40" i="46"/>
  <c r="J6" i="37"/>
  <c r="N5" i="20"/>
  <c r="O32" i="43"/>
  <c r="K4" i="18"/>
  <c r="O26" i="21"/>
  <c r="L32" i="43"/>
  <c r="M32" i="43" s="1"/>
  <c r="K20" i="18"/>
  <c r="K9" i="37"/>
  <c r="N22" i="50"/>
  <c r="L22" i="49"/>
  <c r="M22" i="49" s="1"/>
  <c r="N20" i="37"/>
  <c r="G36" i="46"/>
  <c r="N6" i="37"/>
  <c r="O9" i="18"/>
  <c r="L8" i="52"/>
  <c r="M8" i="52" s="1"/>
  <c r="K23" i="52"/>
  <c r="J30" i="50"/>
  <c r="L12" i="16"/>
  <c r="M12" i="16" s="1"/>
  <c r="B9" i="42"/>
  <c r="I24" i="32"/>
  <c r="I60" i="34"/>
  <c r="O17" i="18"/>
  <c r="R9" i="34"/>
  <c r="O15" i="32"/>
  <c r="B65" i="38"/>
  <c r="I40" i="53"/>
  <c r="O43" i="32"/>
  <c r="L11" i="32"/>
  <c r="R42" i="32"/>
  <c r="L58" i="32"/>
  <c r="L42" i="32"/>
  <c r="L59" i="32"/>
  <c r="P7" i="49"/>
  <c r="P29" i="53"/>
  <c r="P24" i="51"/>
  <c r="I10" i="32"/>
  <c r="R26" i="32"/>
  <c r="I43" i="32"/>
  <c r="I11" i="32"/>
  <c r="I59" i="32"/>
  <c r="R59" i="32"/>
  <c r="G44" i="47"/>
  <c r="O20" i="44"/>
  <c r="I41" i="49"/>
  <c r="P32" i="55"/>
  <c r="K32" i="43"/>
  <c r="V36" i="24"/>
  <c r="I26" i="32"/>
  <c r="L27" i="32"/>
  <c r="O26" i="32"/>
  <c r="O11" i="32"/>
  <c r="O42" i="32"/>
  <c r="P14" i="53"/>
  <c r="N22" i="49"/>
  <c r="K8" i="52"/>
  <c r="N32" i="43"/>
  <c r="N8" i="43"/>
  <c r="K8" i="16"/>
  <c r="N25" i="44"/>
  <c r="O7" i="21"/>
  <c r="K15" i="52"/>
  <c r="O21" i="50"/>
  <c r="N13" i="50"/>
  <c r="J6" i="50"/>
  <c r="J30" i="23"/>
  <c r="J14" i="50"/>
  <c r="B33" i="38"/>
  <c r="J32" i="43"/>
  <c r="L8" i="43"/>
  <c r="J8" i="43"/>
  <c r="O12" i="37"/>
  <c r="J28" i="37"/>
  <c r="L62" i="21"/>
  <c r="O7" i="52"/>
  <c r="O7" i="32"/>
  <c r="K5" i="50"/>
  <c r="O5" i="50"/>
  <c r="N5" i="50"/>
  <c r="N17" i="12"/>
  <c r="L17" i="12"/>
  <c r="M17" i="12" s="1"/>
  <c r="B32" i="13" s="1"/>
  <c r="J17" i="12"/>
  <c r="K17" i="12"/>
  <c r="O14" i="50"/>
  <c r="O17" i="12"/>
  <c r="O34" i="16"/>
  <c r="J34" i="16"/>
  <c r="L34" i="16"/>
  <c r="M34" i="16" s="1"/>
  <c r="B66" i="17" s="1"/>
  <c r="K34" i="16"/>
  <c r="N17" i="18"/>
  <c r="L17" i="18"/>
  <c r="M17" i="18" s="1"/>
  <c r="J17" i="18"/>
  <c r="K17" i="18"/>
  <c r="N17" i="37"/>
  <c r="K17" i="37"/>
  <c r="J17" i="37"/>
  <c r="L17" i="37"/>
  <c r="M17" i="37" s="1"/>
  <c r="L32" i="20"/>
  <c r="M32" i="20" s="1"/>
  <c r="N32" i="20"/>
  <c r="O32" i="20"/>
  <c r="N9" i="50"/>
  <c r="K9" i="50"/>
  <c r="I14" i="32"/>
  <c r="L18" i="45"/>
  <c r="M18" i="45" s="1"/>
  <c r="J18" i="45"/>
  <c r="N18" i="45"/>
  <c r="K18" i="45"/>
  <c r="O18" i="45"/>
  <c r="J10" i="45"/>
  <c r="O10" i="45"/>
  <c r="K10" i="45"/>
  <c r="L10" i="45"/>
  <c r="M10" i="45" s="1"/>
  <c r="N10" i="45"/>
  <c r="J9" i="50"/>
  <c r="O8" i="52"/>
  <c r="L20" i="16"/>
  <c r="M20" i="16" s="1"/>
  <c r="B38" i="17" s="1"/>
  <c r="J11" i="16"/>
  <c r="J32" i="20"/>
  <c r="N12" i="43"/>
  <c r="N23" i="53"/>
  <c r="M30" i="41"/>
  <c r="B58" i="42" s="1"/>
  <c r="B57" i="42"/>
  <c r="O26" i="16"/>
  <c r="J26" i="16"/>
  <c r="L26" i="16"/>
  <c r="M26" i="16" s="1"/>
  <c r="B50" i="17" s="1"/>
  <c r="K26" i="16"/>
  <c r="O27" i="16"/>
  <c r="L27" i="16"/>
  <c r="M27" i="16" s="1"/>
  <c r="K27" i="16"/>
  <c r="J27" i="16"/>
  <c r="O28" i="16"/>
  <c r="J28" i="16"/>
  <c r="L28" i="16"/>
  <c r="M28" i="16" s="1"/>
  <c r="K28" i="16"/>
  <c r="L25" i="16"/>
  <c r="M25" i="16" s="1"/>
  <c r="J25" i="16"/>
  <c r="O25" i="16"/>
  <c r="J12" i="18"/>
  <c r="N12" i="18"/>
  <c r="O12" i="18"/>
  <c r="L12" i="18"/>
  <c r="M12" i="18" s="1"/>
  <c r="N12" i="37"/>
  <c r="L12" i="37"/>
  <c r="M12" i="37" s="1"/>
  <c r="J12" i="37"/>
  <c r="K12" i="37"/>
  <c r="K28" i="37"/>
  <c r="N28" i="37"/>
  <c r="L28" i="37"/>
  <c r="M28" i="37" s="1"/>
  <c r="O28" i="37"/>
  <c r="L32" i="52"/>
  <c r="M32" i="52" s="1"/>
  <c r="K32" i="52"/>
  <c r="N32" i="52"/>
  <c r="O31" i="52"/>
  <c r="J31" i="52"/>
  <c r="L31" i="52"/>
  <c r="M31" i="52" s="1"/>
  <c r="K31" i="52"/>
  <c r="N21" i="50"/>
  <c r="K21" i="50"/>
  <c r="J21" i="50"/>
  <c r="L21" i="50"/>
  <c r="M21" i="50" s="1"/>
  <c r="O4" i="12"/>
  <c r="K4" i="12"/>
  <c r="J4" i="12"/>
  <c r="N4" i="12"/>
  <c r="L14" i="50"/>
  <c r="M14" i="50" s="1"/>
  <c r="K14" i="50"/>
  <c r="N14" i="50"/>
  <c r="I46" i="32"/>
  <c r="I55" i="32"/>
  <c r="I30" i="32"/>
  <c r="R46" i="32"/>
  <c r="R23" i="32"/>
  <c r="L30" i="32"/>
  <c r="N27" i="16"/>
  <c r="K3" i="16"/>
  <c r="J3" i="16"/>
  <c r="O3" i="16"/>
  <c r="O33" i="37"/>
  <c r="J33" i="37"/>
  <c r="L33" i="37"/>
  <c r="M33" i="37" s="1"/>
  <c r="K33" i="37"/>
  <c r="L6" i="50"/>
  <c r="M6" i="50" s="1"/>
  <c r="K6" i="50"/>
  <c r="N6" i="50"/>
  <c r="O6" i="50"/>
  <c r="L19" i="16"/>
  <c r="M19" i="16" s="1"/>
  <c r="N19" i="16"/>
  <c r="O19" i="16"/>
  <c r="O18" i="16"/>
  <c r="J18" i="16"/>
  <c r="L18" i="16"/>
  <c r="M18" i="16" s="1"/>
  <c r="B34" i="17" s="1"/>
  <c r="K18" i="16"/>
  <c r="K12" i="16"/>
  <c r="O12" i="16"/>
  <c r="O9" i="16"/>
  <c r="L9" i="16"/>
  <c r="M9" i="16" s="1"/>
  <c r="K9" i="16"/>
  <c r="N9" i="16"/>
  <c r="O33" i="18"/>
  <c r="K33" i="18"/>
  <c r="J33" i="18"/>
  <c r="J4" i="37"/>
  <c r="L4" i="37"/>
  <c r="M4" i="37" s="1"/>
  <c r="K4" i="37"/>
  <c r="N4" i="37"/>
  <c r="O20" i="37"/>
  <c r="K20" i="37"/>
  <c r="J20" i="37"/>
  <c r="K6" i="37"/>
  <c r="L6" i="37"/>
  <c r="M6" i="37" s="1"/>
  <c r="O6" i="37"/>
  <c r="J5" i="20"/>
  <c r="K5" i="20"/>
  <c r="O5" i="20"/>
  <c r="N24" i="52"/>
  <c r="J24" i="52"/>
  <c r="L24" i="52"/>
  <c r="M24" i="52" s="1"/>
  <c r="K24" i="52"/>
  <c r="J15" i="52"/>
  <c r="L15" i="52"/>
  <c r="M15" i="52" s="1"/>
  <c r="N15" i="52"/>
  <c r="O15" i="52"/>
  <c r="K13" i="50"/>
  <c r="O13" i="50"/>
  <c r="K29" i="50"/>
  <c r="O29" i="50"/>
  <c r="N29" i="50"/>
  <c r="K30" i="23"/>
  <c r="L30" i="23"/>
  <c r="M30" i="23" s="1"/>
  <c r="O30" i="32"/>
  <c r="I62" i="32"/>
  <c r="N34" i="45"/>
  <c r="L34" i="45"/>
  <c r="M34" i="45" s="1"/>
  <c r="J34" i="45"/>
  <c r="O34" i="45"/>
  <c r="K34" i="45"/>
  <c r="J31" i="54"/>
  <c r="N20" i="44"/>
  <c r="L20" i="44"/>
  <c r="M20" i="44" s="1"/>
  <c r="J20" i="44"/>
  <c r="K20" i="44"/>
  <c r="O11" i="44"/>
  <c r="L11" i="44"/>
  <c r="M11" i="44" s="1"/>
  <c r="J12" i="16"/>
  <c r="L9" i="50"/>
  <c r="M9" i="50" s="1"/>
  <c r="N30" i="23"/>
  <c r="O32" i="52"/>
  <c r="N11" i="44"/>
  <c r="L5" i="20"/>
  <c r="M5" i="20" s="1"/>
  <c r="J19" i="16"/>
  <c r="O17" i="37"/>
  <c r="L33" i="18"/>
  <c r="M33" i="18" s="1"/>
  <c r="N25" i="16"/>
  <c r="K32" i="20"/>
  <c r="L29" i="50"/>
  <c r="M29" i="50" s="1"/>
  <c r="J12" i="43"/>
  <c r="J5" i="50"/>
  <c r="J4" i="16"/>
  <c r="L4" i="16"/>
  <c r="M4" i="16" s="1"/>
  <c r="N4" i="16"/>
  <c r="O4" i="16"/>
  <c r="J33" i="16"/>
  <c r="K33" i="16"/>
  <c r="N33" i="16"/>
  <c r="L33" i="16"/>
  <c r="M33" i="16" s="1"/>
  <c r="B64" i="17" s="1"/>
  <c r="L20" i="18"/>
  <c r="M20" i="18" s="1"/>
  <c r="J20" i="18"/>
  <c r="N20" i="18"/>
  <c r="J28" i="18"/>
  <c r="N28" i="18"/>
  <c r="O28" i="18"/>
  <c r="L28" i="18"/>
  <c r="M28" i="18" s="1"/>
  <c r="J9" i="37"/>
  <c r="L9" i="37"/>
  <c r="M9" i="37" s="1"/>
  <c r="N9" i="37"/>
  <c r="O9" i="37"/>
  <c r="N25" i="37"/>
  <c r="K25" i="37"/>
  <c r="J25" i="37"/>
  <c r="L25" i="37"/>
  <c r="M25" i="37" s="1"/>
  <c r="O16" i="52"/>
  <c r="L16" i="52"/>
  <c r="M16" i="52" s="1"/>
  <c r="K16" i="52"/>
  <c r="J16" i="52"/>
  <c r="N7" i="52"/>
  <c r="K7" i="52"/>
  <c r="J7" i="52"/>
  <c r="L7" i="52"/>
  <c r="M7" i="52" s="1"/>
  <c r="O22" i="50"/>
  <c r="L22" i="50"/>
  <c r="M22" i="50" s="1"/>
  <c r="K22" i="50"/>
  <c r="J22" i="50"/>
  <c r="L11" i="16"/>
  <c r="M11" i="16" s="1"/>
  <c r="N11" i="16"/>
  <c r="O11" i="16"/>
  <c r="O10" i="16"/>
  <c r="J10" i="16"/>
  <c r="L10" i="16"/>
  <c r="M10" i="16" s="1"/>
  <c r="K10" i="16"/>
  <c r="N20" i="16"/>
  <c r="K20" i="16"/>
  <c r="O17" i="16"/>
  <c r="L17" i="16"/>
  <c r="M17" i="16" s="1"/>
  <c r="K17" i="16"/>
  <c r="N17" i="16"/>
  <c r="J4" i="18"/>
  <c r="N4" i="18"/>
  <c r="O4" i="18"/>
  <c r="L4" i="18"/>
  <c r="M4" i="18" s="1"/>
  <c r="N9" i="18"/>
  <c r="L9" i="18"/>
  <c r="M9" i="18" s="1"/>
  <c r="J9" i="18"/>
  <c r="K9" i="18"/>
  <c r="N25" i="18"/>
  <c r="L25" i="18"/>
  <c r="M25" i="18" s="1"/>
  <c r="J25" i="18"/>
  <c r="K25" i="18"/>
  <c r="L30" i="34"/>
  <c r="N8" i="52"/>
  <c r="J8" i="52"/>
  <c r="J23" i="52"/>
  <c r="L23" i="52"/>
  <c r="M23" i="52" s="1"/>
  <c r="N23" i="52"/>
  <c r="O23" i="52"/>
  <c r="O30" i="50"/>
  <c r="L30" i="50"/>
  <c r="M30" i="50" s="1"/>
  <c r="K30" i="50"/>
  <c r="J4" i="41"/>
  <c r="N4" i="41"/>
  <c r="L4" i="41"/>
  <c r="M4" i="41" s="1"/>
  <c r="K4" i="41"/>
  <c r="L34" i="12"/>
  <c r="M34" i="12" s="1"/>
  <c r="K34" i="12"/>
  <c r="N34" i="12"/>
  <c r="O34" i="12"/>
  <c r="J23" i="53"/>
  <c r="L23" i="53"/>
  <c r="M23" i="53" s="1"/>
  <c r="O39" i="32"/>
  <c r="O62" i="32"/>
  <c r="J23" i="43"/>
  <c r="O20" i="18"/>
  <c r="O30" i="23"/>
  <c r="J32" i="52"/>
  <c r="L13" i="50"/>
  <c r="M13" i="50" s="1"/>
  <c r="N30" i="50"/>
  <c r="J11" i="44"/>
  <c r="N3" i="16"/>
  <c r="J20" i="16"/>
  <c r="K4" i="16"/>
  <c r="N26" i="16"/>
  <c r="L23" i="43"/>
  <c r="M23" i="43" s="1"/>
  <c r="K19" i="16"/>
  <c r="N28" i="16"/>
  <c r="N33" i="18"/>
  <c r="L5" i="50"/>
  <c r="O24" i="52"/>
  <c r="O25" i="37"/>
  <c r="K25" i="16"/>
  <c r="L20" i="37"/>
  <c r="M20" i="37" s="1"/>
  <c r="L4" i="12"/>
  <c r="M4" i="12" s="1"/>
  <c r="J29" i="50"/>
  <c r="N33" i="37"/>
  <c r="N31" i="52"/>
  <c r="N34" i="16"/>
  <c r="K26" i="45"/>
  <c r="O26" i="45"/>
  <c r="L26" i="45"/>
  <c r="M26" i="45" s="1"/>
  <c r="J26" i="45"/>
  <c r="N26" i="45"/>
  <c r="O5" i="49"/>
  <c r="O17" i="52"/>
  <c r="V26" i="40"/>
  <c r="K27" i="51"/>
  <c r="O23" i="43"/>
  <c r="K23" i="43"/>
  <c r="J33" i="51"/>
  <c r="N17" i="47"/>
  <c r="K17" i="52"/>
  <c r="I16" i="40"/>
  <c r="R20" i="40"/>
  <c r="I12" i="40"/>
  <c r="O54" i="40"/>
  <c r="R27" i="40"/>
  <c r="L31" i="13"/>
  <c r="I11" i="21"/>
  <c r="R59" i="21"/>
  <c r="V58" i="40"/>
  <c r="V18" i="40"/>
  <c r="F48" i="47"/>
  <c r="O11" i="53"/>
  <c r="O23" i="53"/>
  <c r="K32" i="18"/>
  <c r="O10" i="48"/>
  <c r="K28" i="47"/>
  <c r="K26" i="52"/>
  <c r="O12" i="43"/>
  <c r="I36" i="40"/>
  <c r="O29" i="43"/>
  <c r="I59" i="21"/>
  <c r="R42" i="21"/>
  <c r="O27" i="17"/>
  <c r="O34" i="55"/>
  <c r="K23" i="53"/>
  <c r="O24" i="43"/>
  <c r="N16" i="18"/>
  <c r="O32" i="16"/>
  <c r="K18" i="50"/>
  <c r="O21" i="45"/>
  <c r="P21" i="45" s="1"/>
  <c r="K12" i="43"/>
  <c r="K10" i="53"/>
  <c r="R48" i="40"/>
  <c r="L13" i="43"/>
  <c r="M13" i="43" s="1"/>
  <c r="O27" i="40"/>
  <c r="I62" i="40"/>
  <c r="L31" i="40"/>
  <c r="G37" i="51"/>
  <c r="F36" i="47"/>
  <c r="O52" i="40"/>
  <c r="O31" i="40"/>
  <c r="R6" i="40"/>
  <c r="R44" i="40"/>
  <c r="L59" i="21"/>
  <c r="R59" i="17"/>
  <c r="V40" i="40"/>
  <c r="V19" i="40"/>
  <c r="V34" i="40"/>
  <c r="P10" i="37"/>
  <c r="J27" i="54"/>
  <c r="J16" i="18"/>
  <c r="L33" i="51"/>
  <c r="M33" i="51" s="1"/>
  <c r="L17" i="47"/>
  <c r="M17" i="47" s="1"/>
  <c r="L31" i="54"/>
  <c r="K22" i="49"/>
  <c r="N11" i="51"/>
  <c r="J21" i="45"/>
  <c r="L10" i="53"/>
  <c r="M10" i="53" s="1"/>
  <c r="N17" i="52"/>
  <c r="L7" i="39"/>
  <c r="J7" i="39"/>
  <c r="N7" i="39"/>
  <c r="K7" i="39"/>
  <c r="O7" i="39"/>
  <c r="J16" i="39"/>
  <c r="O16" i="39"/>
  <c r="L16" i="39"/>
  <c r="M16" i="39" s="1"/>
  <c r="K16" i="39"/>
  <c r="N16" i="39"/>
  <c r="J24" i="12"/>
  <c r="O24" i="12"/>
  <c r="K24" i="12"/>
  <c r="L24" i="12"/>
  <c r="M24" i="12" s="1"/>
  <c r="N24" i="12"/>
  <c r="J8" i="35"/>
  <c r="O8" i="35"/>
  <c r="K8" i="35"/>
  <c r="L8" i="35"/>
  <c r="M8" i="35" s="1"/>
  <c r="N8" i="35"/>
  <c r="K27" i="47"/>
  <c r="L27" i="47"/>
  <c r="M27" i="47" s="1"/>
  <c r="N27" i="47"/>
  <c r="O27" i="47"/>
  <c r="J27" i="47"/>
  <c r="L26" i="46"/>
  <c r="M26" i="46" s="1"/>
  <c r="N26" i="46"/>
  <c r="J26" i="46"/>
  <c r="O26" i="46"/>
  <c r="K26" i="46"/>
  <c r="J13" i="45"/>
  <c r="N13" i="45"/>
  <c r="K13" i="45"/>
  <c r="O13" i="45"/>
  <c r="L13" i="45"/>
  <c r="M13" i="45" s="1"/>
  <c r="J19" i="41"/>
  <c r="N19" i="41"/>
  <c r="K19" i="41"/>
  <c r="O19" i="41"/>
  <c r="L19" i="41"/>
  <c r="M19" i="41" s="1"/>
  <c r="L24" i="41"/>
  <c r="M24" i="41" s="1"/>
  <c r="J24" i="41"/>
  <c r="N24" i="41"/>
  <c r="K24" i="41"/>
  <c r="O24" i="41"/>
  <c r="L30" i="12"/>
  <c r="M30" i="12" s="1"/>
  <c r="N30" i="12"/>
  <c r="J30" i="12"/>
  <c r="O30" i="12"/>
  <c r="K30" i="12"/>
  <c r="K17" i="33"/>
  <c r="O17" i="33"/>
  <c r="L17" i="33"/>
  <c r="M17" i="33" s="1"/>
  <c r="J17" i="33"/>
  <c r="N17" i="33"/>
  <c r="L13" i="55"/>
  <c r="M13" i="55" s="1"/>
  <c r="J13" i="55"/>
  <c r="N13" i="55"/>
  <c r="K13" i="55"/>
  <c r="O13" i="55"/>
  <c r="K20" i="51"/>
  <c r="O20" i="51"/>
  <c r="L20" i="51"/>
  <c r="M20" i="51" s="1"/>
  <c r="J20" i="51"/>
  <c r="N20" i="51"/>
  <c r="K9" i="43"/>
  <c r="O9" i="43"/>
  <c r="L9" i="43"/>
  <c r="M9" i="43" s="1"/>
  <c r="J9" i="43"/>
  <c r="N9" i="43"/>
  <c r="J33" i="39"/>
  <c r="N33" i="39"/>
  <c r="K33" i="39"/>
  <c r="O33" i="39"/>
  <c r="L33" i="39"/>
  <c r="M33" i="39" s="1"/>
  <c r="J12" i="20"/>
  <c r="N12" i="20"/>
  <c r="K12" i="20"/>
  <c r="O12" i="20"/>
  <c r="L12" i="20"/>
  <c r="M12" i="20" s="1"/>
  <c r="L26" i="20"/>
  <c r="M26" i="20" s="1"/>
  <c r="J26" i="20"/>
  <c r="N26" i="20"/>
  <c r="O26" i="20"/>
  <c r="K26" i="20"/>
  <c r="J6" i="55"/>
  <c r="O6" i="55"/>
  <c r="K6" i="55"/>
  <c r="L6" i="55"/>
  <c r="M6" i="55" s="1"/>
  <c r="N6" i="55"/>
  <c r="N10" i="52"/>
  <c r="J10" i="52"/>
  <c r="O10" i="52"/>
  <c r="K10" i="52"/>
  <c r="L10" i="52"/>
  <c r="M10" i="52" s="1"/>
  <c r="K19" i="48"/>
  <c r="O19" i="48"/>
  <c r="J19" i="48"/>
  <c r="L19" i="48"/>
  <c r="M19" i="48" s="1"/>
  <c r="N19" i="48"/>
  <c r="L20" i="45"/>
  <c r="M20" i="45" s="1"/>
  <c r="J20" i="45"/>
  <c r="N20" i="45"/>
  <c r="K20" i="45"/>
  <c r="O20" i="45"/>
  <c r="L10" i="23"/>
  <c r="M10" i="23" s="1"/>
  <c r="N10" i="23"/>
  <c r="J10" i="23"/>
  <c r="O10" i="23"/>
  <c r="K10" i="23"/>
  <c r="J17" i="23"/>
  <c r="N17" i="23"/>
  <c r="K17" i="23"/>
  <c r="O17" i="23"/>
  <c r="L17" i="23"/>
  <c r="M17" i="23" s="1"/>
  <c r="L5" i="33"/>
  <c r="M5" i="33" s="1"/>
  <c r="J5" i="33"/>
  <c r="N5" i="33"/>
  <c r="K5" i="33"/>
  <c r="O5" i="33"/>
  <c r="N25" i="35"/>
  <c r="K25" i="35"/>
  <c r="O25" i="35"/>
  <c r="J25" i="35"/>
  <c r="L25" i="35"/>
  <c r="M25" i="35" s="1"/>
  <c r="B48" i="36" s="1"/>
  <c r="K8" i="37"/>
  <c r="L8" i="37"/>
  <c r="M8" i="37" s="1"/>
  <c r="N8" i="37"/>
  <c r="O8" i="37"/>
  <c r="J8" i="37"/>
  <c r="K25" i="31"/>
  <c r="O25" i="31"/>
  <c r="L25" i="31"/>
  <c r="M25" i="31" s="1"/>
  <c r="N25" i="31"/>
  <c r="J25" i="31"/>
  <c r="J20" i="31"/>
  <c r="O20" i="31"/>
  <c r="K20" i="31"/>
  <c r="N20" i="31"/>
  <c r="L20" i="31"/>
  <c r="M20" i="31" s="1"/>
  <c r="J23" i="31"/>
  <c r="N23" i="31"/>
  <c r="K23" i="31"/>
  <c r="O23" i="31"/>
  <c r="L23" i="31"/>
  <c r="M23" i="31" s="1"/>
  <c r="J5" i="48"/>
  <c r="N5" i="48"/>
  <c r="L5" i="48"/>
  <c r="M5" i="48" s="1"/>
  <c r="K5" i="48"/>
  <c r="O5" i="48"/>
  <c r="J29" i="45"/>
  <c r="N29" i="45"/>
  <c r="L29" i="45"/>
  <c r="M29" i="45" s="1"/>
  <c r="O29" i="45"/>
  <c r="K29" i="45"/>
  <c r="J20" i="54"/>
  <c r="O20" i="54"/>
  <c r="K20" i="54"/>
  <c r="L20" i="54"/>
  <c r="M20" i="54" s="1"/>
  <c r="N20" i="54"/>
  <c r="K31" i="47"/>
  <c r="L31" i="47"/>
  <c r="M31" i="47" s="1"/>
  <c r="N31" i="47"/>
  <c r="J31" i="47"/>
  <c r="O31" i="47"/>
  <c r="L19" i="53"/>
  <c r="M19" i="53" s="1"/>
  <c r="J19" i="53"/>
  <c r="N19" i="53"/>
  <c r="K19" i="53"/>
  <c r="O19" i="53"/>
  <c r="K12" i="49"/>
  <c r="L12" i="49"/>
  <c r="M12" i="49" s="1"/>
  <c r="N12" i="49"/>
  <c r="J12" i="49"/>
  <c r="O12" i="49"/>
  <c r="J30" i="37"/>
  <c r="O30" i="37"/>
  <c r="K30" i="37"/>
  <c r="L30" i="37"/>
  <c r="M30" i="37" s="1"/>
  <c r="N30" i="37"/>
  <c r="L13" i="44"/>
  <c r="M13" i="44" s="1"/>
  <c r="J13" i="44"/>
  <c r="N13" i="44"/>
  <c r="K13" i="44"/>
  <c r="O13" i="44"/>
  <c r="J17" i="51"/>
  <c r="N17" i="51"/>
  <c r="K17" i="51"/>
  <c r="O17" i="51"/>
  <c r="L17" i="51"/>
  <c r="M17" i="51" s="1"/>
  <c r="J12" i="47"/>
  <c r="O12" i="47"/>
  <c r="K12" i="47"/>
  <c r="L12" i="47"/>
  <c r="M12" i="47" s="1"/>
  <c r="N12" i="47"/>
  <c r="K25" i="54"/>
  <c r="O25" i="54"/>
  <c r="L25" i="54"/>
  <c r="M25" i="54" s="1"/>
  <c r="J25" i="54"/>
  <c r="N25" i="54"/>
  <c r="N9" i="12"/>
  <c r="J9" i="12"/>
  <c r="O9" i="12"/>
  <c r="K9" i="12"/>
  <c r="L9" i="12"/>
  <c r="M9" i="12" s="1"/>
  <c r="B16" i="13" s="1"/>
  <c r="J34" i="50"/>
  <c r="O34" i="50"/>
  <c r="K34" i="50"/>
  <c r="L34" i="50"/>
  <c r="M34" i="50" s="1"/>
  <c r="N34" i="50"/>
  <c r="K33" i="52"/>
  <c r="O33" i="52"/>
  <c r="L33" i="52"/>
  <c r="M33" i="52" s="1"/>
  <c r="J33" i="52"/>
  <c r="N33" i="52"/>
  <c r="J25" i="46"/>
  <c r="N25" i="46"/>
  <c r="K25" i="46"/>
  <c r="O25" i="46"/>
  <c r="L25" i="46"/>
  <c r="M25" i="46" s="1"/>
  <c r="J7" i="23"/>
  <c r="N7" i="23"/>
  <c r="K7" i="23"/>
  <c r="O7" i="23"/>
  <c r="L7" i="23"/>
  <c r="M7" i="23" s="1"/>
  <c r="B12" i="24" s="1"/>
  <c r="J19" i="51"/>
  <c r="N19" i="51"/>
  <c r="K19" i="51"/>
  <c r="O19" i="51"/>
  <c r="L19" i="51"/>
  <c r="M19" i="51" s="1"/>
  <c r="J9" i="44"/>
  <c r="N9" i="44"/>
  <c r="K9" i="44"/>
  <c r="O9" i="44"/>
  <c r="L9" i="44"/>
  <c r="M9" i="44" s="1"/>
  <c r="J12" i="35"/>
  <c r="O12" i="35"/>
  <c r="K12" i="35"/>
  <c r="L12" i="35"/>
  <c r="M12" i="35" s="1"/>
  <c r="N12" i="35"/>
  <c r="N12" i="44"/>
  <c r="J12" i="44"/>
  <c r="O12" i="44"/>
  <c r="K12" i="44"/>
  <c r="L12" i="44"/>
  <c r="M12" i="44" s="1"/>
  <c r="K25" i="52"/>
  <c r="O25" i="52"/>
  <c r="L25" i="52"/>
  <c r="M25" i="52" s="1"/>
  <c r="J25" i="52"/>
  <c r="N25" i="52"/>
  <c r="N24" i="18"/>
  <c r="J9" i="51"/>
  <c r="N9" i="51"/>
  <c r="K9" i="51"/>
  <c r="O9" i="51"/>
  <c r="L9" i="51"/>
  <c r="O11" i="55"/>
  <c r="N8" i="18"/>
  <c r="J8" i="18"/>
  <c r="K5" i="49"/>
  <c r="N29" i="43"/>
  <c r="J29" i="43"/>
  <c r="K3" i="48"/>
  <c r="O3" i="48"/>
  <c r="N3" i="48"/>
  <c r="J3" i="48"/>
  <c r="L3" i="48"/>
  <c r="M3" i="48" s="1"/>
  <c r="J8" i="39"/>
  <c r="O8" i="39"/>
  <c r="L8" i="39"/>
  <c r="K8" i="39"/>
  <c r="N8" i="39"/>
  <c r="J32" i="12"/>
  <c r="O32" i="12"/>
  <c r="K32" i="12"/>
  <c r="L32" i="12"/>
  <c r="M32" i="12" s="1"/>
  <c r="N32" i="12"/>
  <c r="N5" i="35"/>
  <c r="J5" i="35"/>
  <c r="O5" i="35"/>
  <c r="K5" i="35"/>
  <c r="L5" i="35"/>
  <c r="M5" i="35" s="1"/>
  <c r="N21" i="35"/>
  <c r="K21" i="35"/>
  <c r="L21" i="35"/>
  <c r="M21" i="35" s="1"/>
  <c r="O21" i="35"/>
  <c r="J21" i="35"/>
  <c r="J16" i="35"/>
  <c r="O16" i="35"/>
  <c r="K16" i="35"/>
  <c r="L16" i="35"/>
  <c r="M16" i="35" s="1"/>
  <c r="N16" i="35"/>
  <c r="L10" i="47"/>
  <c r="M10" i="47" s="1"/>
  <c r="N10" i="47"/>
  <c r="J10" i="47"/>
  <c r="O10" i="47"/>
  <c r="K10" i="47"/>
  <c r="L18" i="47"/>
  <c r="M18" i="47" s="1"/>
  <c r="N18" i="47"/>
  <c r="J18" i="47"/>
  <c r="O18" i="47"/>
  <c r="K18" i="47"/>
  <c r="K11" i="46"/>
  <c r="O11" i="46"/>
  <c r="L11" i="46"/>
  <c r="M11" i="46" s="1"/>
  <c r="J11" i="46"/>
  <c r="N11" i="46"/>
  <c r="L34" i="46"/>
  <c r="M34" i="46" s="1"/>
  <c r="N34" i="46"/>
  <c r="J34" i="46"/>
  <c r="O34" i="46"/>
  <c r="K34" i="46"/>
  <c r="J8" i="45"/>
  <c r="O8" i="45"/>
  <c r="K8" i="45"/>
  <c r="L8" i="45"/>
  <c r="M8" i="45" s="1"/>
  <c r="N8" i="45"/>
  <c r="J3" i="41"/>
  <c r="N3" i="41"/>
  <c r="K3" i="41"/>
  <c r="O3" i="41"/>
  <c r="L3" i="41"/>
  <c r="M3" i="41" s="1"/>
  <c r="K7" i="12"/>
  <c r="L7" i="12"/>
  <c r="M7" i="12" s="1"/>
  <c r="N7" i="12"/>
  <c r="J7" i="12"/>
  <c r="O7" i="12"/>
  <c r="L6" i="12"/>
  <c r="M6" i="12" s="1"/>
  <c r="N6" i="12"/>
  <c r="J6" i="12"/>
  <c r="O6" i="12"/>
  <c r="K6" i="12"/>
  <c r="K23" i="16"/>
  <c r="O23" i="16"/>
  <c r="L23" i="16"/>
  <c r="M23" i="16" s="1"/>
  <c r="J23" i="16"/>
  <c r="N23" i="16"/>
  <c r="J30" i="16"/>
  <c r="N30" i="16"/>
  <c r="K30" i="16"/>
  <c r="O30" i="16"/>
  <c r="L30" i="16"/>
  <c r="M30" i="16" s="1"/>
  <c r="K14" i="33"/>
  <c r="J14" i="33"/>
  <c r="L14" i="33"/>
  <c r="M14" i="33" s="1"/>
  <c r="N14" i="33"/>
  <c r="O14" i="33"/>
  <c r="K30" i="33"/>
  <c r="J30" i="33"/>
  <c r="L30" i="33"/>
  <c r="M30" i="33" s="1"/>
  <c r="N30" i="33"/>
  <c r="O30" i="33"/>
  <c r="K25" i="33"/>
  <c r="O25" i="33"/>
  <c r="L25" i="33"/>
  <c r="M25" i="33" s="1"/>
  <c r="N25" i="33"/>
  <c r="J25" i="33"/>
  <c r="K34" i="51"/>
  <c r="O34" i="51"/>
  <c r="L34" i="51"/>
  <c r="N34" i="51"/>
  <c r="J34" i="51"/>
  <c r="K28" i="51"/>
  <c r="O28" i="51"/>
  <c r="L28" i="51"/>
  <c r="M28" i="51" s="1"/>
  <c r="J28" i="51"/>
  <c r="N28" i="51"/>
  <c r="L9" i="48"/>
  <c r="M9" i="48" s="1"/>
  <c r="J9" i="48"/>
  <c r="N9" i="48"/>
  <c r="K9" i="48"/>
  <c r="O9" i="48"/>
  <c r="L25" i="48"/>
  <c r="M25" i="48" s="1"/>
  <c r="J25" i="48"/>
  <c r="N25" i="48"/>
  <c r="O25" i="48"/>
  <c r="K25" i="48"/>
  <c r="J14" i="44"/>
  <c r="O14" i="44"/>
  <c r="K14" i="44"/>
  <c r="L14" i="44"/>
  <c r="M14" i="44" s="1"/>
  <c r="N14" i="44"/>
  <c r="K3" i="43"/>
  <c r="O3" i="43"/>
  <c r="L3" i="43"/>
  <c r="M3" i="43" s="1"/>
  <c r="N3" i="43"/>
  <c r="J3" i="43"/>
  <c r="N33" i="43"/>
  <c r="J33" i="43"/>
  <c r="O33" i="43"/>
  <c r="K33" i="43"/>
  <c r="L33" i="43"/>
  <c r="M33" i="43" s="1"/>
  <c r="K19" i="43"/>
  <c r="O19" i="43"/>
  <c r="L19" i="43"/>
  <c r="M19" i="43" s="1"/>
  <c r="N19" i="43"/>
  <c r="J19" i="43"/>
  <c r="J4" i="43"/>
  <c r="N4" i="43"/>
  <c r="K4" i="43"/>
  <c r="O4" i="43"/>
  <c r="L4" i="43"/>
  <c r="M4" i="43" s="1"/>
  <c r="O13" i="40"/>
  <c r="I28" i="40"/>
  <c r="I38" i="40"/>
  <c r="I46" i="40"/>
  <c r="O59" i="40"/>
  <c r="I63" i="40"/>
  <c r="R11" i="40"/>
  <c r="L15" i="40"/>
  <c r="L29" i="40"/>
  <c r="R38" i="40"/>
  <c r="L46" i="40"/>
  <c r="R61" i="40"/>
  <c r="K9" i="39"/>
  <c r="O9" i="39"/>
  <c r="N9" i="39"/>
  <c r="J9" i="39"/>
  <c r="L9" i="39"/>
  <c r="M9" i="39" s="1"/>
  <c r="J3" i="39"/>
  <c r="N3" i="39"/>
  <c r="L3" i="39"/>
  <c r="O3" i="39"/>
  <c r="K3" i="39"/>
  <c r="J11" i="39"/>
  <c r="N11" i="39"/>
  <c r="L11" i="39"/>
  <c r="M11" i="39" s="1"/>
  <c r="K11" i="39"/>
  <c r="O11" i="39"/>
  <c r="L12" i="39"/>
  <c r="M12" i="39" s="1"/>
  <c r="J12" i="39"/>
  <c r="O12" i="39"/>
  <c r="N12" i="39"/>
  <c r="K12" i="39"/>
  <c r="K18" i="39"/>
  <c r="N18" i="39"/>
  <c r="L18" i="39"/>
  <c r="M18" i="39" s="1"/>
  <c r="O18" i="39"/>
  <c r="J18" i="39"/>
  <c r="N29" i="18"/>
  <c r="J29" i="18"/>
  <c r="O29" i="18"/>
  <c r="K29" i="18"/>
  <c r="L29" i="18"/>
  <c r="M29" i="18" s="1"/>
  <c r="N13" i="18"/>
  <c r="J13" i="18"/>
  <c r="O13" i="18"/>
  <c r="K13" i="18"/>
  <c r="L13" i="18"/>
  <c r="M13" i="18" s="1"/>
  <c r="J27" i="20"/>
  <c r="O27" i="20"/>
  <c r="K27" i="20"/>
  <c r="L27" i="20"/>
  <c r="M27" i="20" s="1"/>
  <c r="B52" i="21" s="1"/>
  <c r="N27" i="20"/>
  <c r="N17" i="20"/>
  <c r="J17" i="20"/>
  <c r="O17" i="20"/>
  <c r="K17" i="20"/>
  <c r="L17" i="20"/>
  <c r="M17" i="20" s="1"/>
  <c r="N33" i="20"/>
  <c r="J33" i="20"/>
  <c r="O33" i="20"/>
  <c r="K33" i="20"/>
  <c r="L33" i="20"/>
  <c r="M33" i="20" s="1"/>
  <c r="L34" i="20"/>
  <c r="M34" i="20" s="1"/>
  <c r="J34" i="20"/>
  <c r="N34" i="20"/>
  <c r="K34" i="20"/>
  <c r="O34" i="20"/>
  <c r="O31" i="34"/>
  <c r="R53" i="34"/>
  <c r="O41" i="34"/>
  <c r="K7" i="33"/>
  <c r="O7" i="33"/>
  <c r="J7" i="33"/>
  <c r="L7" i="33"/>
  <c r="M7" i="33" s="1"/>
  <c r="N7" i="33"/>
  <c r="L21" i="55"/>
  <c r="M21" i="55" s="1"/>
  <c r="J21" i="55"/>
  <c r="N21" i="55"/>
  <c r="O21" i="55"/>
  <c r="K21" i="55"/>
  <c r="J14" i="55"/>
  <c r="O14" i="55"/>
  <c r="K14" i="55"/>
  <c r="L14" i="55"/>
  <c r="M14" i="55" s="1"/>
  <c r="N14" i="55"/>
  <c r="J12" i="52"/>
  <c r="O12" i="52"/>
  <c r="K12" i="52"/>
  <c r="L12" i="52"/>
  <c r="M12" i="52" s="1"/>
  <c r="N12" i="52"/>
  <c r="N18" i="52"/>
  <c r="J18" i="52"/>
  <c r="O18" i="52"/>
  <c r="K18" i="52"/>
  <c r="L18" i="52"/>
  <c r="M18" i="52" s="1"/>
  <c r="L34" i="48"/>
  <c r="M34" i="48" s="1"/>
  <c r="N34" i="48"/>
  <c r="J34" i="48"/>
  <c r="O34" i="48"/>
  <c r="K34" i="48"/>
  <c r="N6" i="45"/>
  <c r="J6" i="45"/>
  <c r="O6" i="45"/>
  <c r="K6" i="45"/>
  <c r="L6" i="45"/>
  <c r="M6" i="45" s="1"/>
  <c r="L22" i="45"/>
  <c r="M22" i="45" s="1"/>
  <c r="J22" i="45"/>
  <c r="N22" i="45"/>
  <c r="O22" i="45"/>
  <c r="K22" i="45"/>
  <c r="L13" i="23"/>
  <c r="M13" i="23" s="1"/>
  <c r="J13" i="23"/>
  <c r="N13" i="23"/>
  <c r="K13" i="23"/>
  <c r="O13" i="23"/>
  <c r="L18" i="23"/>
  <c r="M18" i="23" s="1"/>
  <c r="N18" i="23"/>
  <c r="J18" i="23"/>
  <c r="O18" i="23"/>
  <c r="K18" i="23"/>
  <c r="K8" i="23"/>
  <c r="L8" i="23"/>
  <c r="M8" i="23" s="1"/>
  <c r="N8" i="23"/>
  <c r="J8" i="23"/>
  <c r="O8" i="23"/>
  <c r="K24" i="23"/>
  <c r="L24" i="23"/>
  <c r="M24" i="23" s="1"/>
  <c r="N24" i="23"/>
  <c r="J24" i="23"/>
  <c r="O24" i="23"/>
  <c r="L26" i="23"/>
  <c r="M26" i="23" s="1"/>
  <c r="N26" i="23"/>
  <c r="J26" i="23"/>
  <c r="O26" i="23"/>
  <c r="K26" i="23"/>
  <c r="L12" i="13"/>
  <c r="L7" i="20"/>
  <c r="M7" i="20" s="1"/>
  <c r="N7" i="20"/>
  <c r="J7" i="20"/>
  <c r="O7" i="20"/>
  <c r="K7" i="20"/>
  <c r="L23" i="20"/>
  <c r="M23" i="20" s="1"/>
  <c r="N23" i="20"/>
  <c r="J23" i="20"/>
  <c r="O23" i="20"/>
  <c r="K23" i="20"/>
  <c r="J14" i="20"/>
  <c r="N14" i="20"/>
  <c r="K14" i="20"/>
  <c r="O14" i="20"/>
  <c r="L14" i="20"/>
  <c r="M14" i="20" s="1"/>
  <c r="K8" i="33"/>
  <c r="N8" i="33"/>
  <c r="J8" i="33"/>
  <c r="L8" i="33"/>
  <c r="M8" i="33" s="1"/>
  <c r="O8" i="33"/>
  <c r="J29" i="33"/>
  <c r="N29" i="33"/>
  <c r="L29" i="33"/>
  <c r="M29" i="33" s="1"/>
  <c r="K29" i="33"/>
  <c r="O29" i="33"/>
  <c r="J3" i="54"/>
  <c r="N3" i="54"/>
  <c r="K3" i="54"/>
  <c r="O3" i="54"/>
  <c r="L3" i="54"/>
  <c r="L10" i="35"/>
  <c r="M10" i="35" s="1"/>
  <c r="B18" i="36" s="1"/>
  <c r="N10" i="35"/>
  <c r="J10" i="35"/>
  <c r="O10" i="35"/>
  <c r="K10" i="35"/>
  <c r="K16" i="37"/>
  <c r="L16" i="37"/>
  <c r="M16" i="37" s="1"/>
  <c r="N16" i="37"/>
  <c r="J16" i="37"/>
  <c r="O16" i="37"/>
  <c r="K33" i="31"/>
  <c r="O33" i="31"/>
  <c r="L33" i="31"/>
  <c r="M33" i="31" s="1"/>
  <c r="J33" i="31"/>
  <c r="N33" i="31"/>
  <c r="J28" i="31"/>
  <c r="O28" i="31"/>
  <c r="K28" i="31"/>
  <c r="L28" i="31"/>
  <c r="M28" i="31" s="1"/>
  <c r="N28" i="31"/>
  <c r="K30" i="31"/>
  <c r="L30" i="31"/>
  <c r="M30" i="31" s="1"/>
  <c r="O30" i="31"/>
  <c r="N30" i="31"/>
  <c r="J30" i="31"/>
  <c r="J31" i="31"/>
  <c r="N31" i="31"/>
  <c r="K31" i="31"/>
  <c r="O31" i="31"/>
  <c r="L31" i="31"/>
  <c r="M31" i="31" s="1"/>
  <c r="B60" i="32" s="1"/>
  <c r="L24" i="31"/>
  <c r="M24" i="31" s="1"/>
  <c r="K24" i="31"/>
  <c r="N24" i="31"/>
  <c r="J24" i="31"/>
  <c r="O24" i="31"/>
  <c r="L21" i="31"/>
  <c r="M21" i="31" s="1"/>
  <c r="J21" i="31"/>
  <c r="N21" i="31"/>
  <c r="K21" i="31"/>
  <c r="O21" i="31"/>
  <c r="J30" i="48"/>
  <c r="O30" i="48"/>
  <c r="K30" i="48"/>
  <c r="L30" i="48"/>
  <c r="M30" i="48" s="1"/>
  <c r="N30" i="48"/>
  <c r="L19" i="54"/>
  <c r="M19" i="54" s="1"/>
  <c r="J19" i="54"/>
  <c r="N19" i="54"/>
  <c r="K19" i="54"/>
  <c r="O19" i="54"/>
  <c r="L33" i="45"/>
  <c r="M33" i="45" s="1"/>
  <c r="J33" i="45"/>
  <c r="N33" i="45"/>
  <c r="K33" i="45"/>
  <c r="O33" i="45"/>
  <c r="L28" i="43"/>
  <c r="M28" i="43" s="1"/>
  <c r="J28" i="43"/>
  <c r="N28" i="43"/>
  <c r="K28" i="43"/>
  <c r="O28" i="43"/>
  <c r="N26" i="54"/>
  <c r="J26" i="54"/>
  <c r="O26" i="54"/>
  <c r="K26" i="54"/>
  <c r="L26" i="54"/>
  <c r="M26" i="54" s="1"/>
  <c r="G48" i="53"/>
  <c r="K5" i="16"/>
  <c r="O5" i="16"/>
  <c r="L5" i="16"/>
  <c r="M5" i="16" s="1"/>
  <c r="B8" i="17" s="1"/>
  <c r="J5" i="16"/>
  <c r="N5" i="16"/>
  <c r="J13" i="49"/>
  <c r="N13" i="49"/>
  <c r="K13" i="49"/>
  <c r="O13" i="49"/>
  <c r="L13" i="49"/>
  <c r="M13" i="49" s="1"/>
  <c r="L14" i="49"/>
  <c r="M14" i="49" s="1"/>
  <c r="N14" i="49"/>
  <c r="J14" i="49"/>
  <c r="O14" i="49"/>
  <c r="K14" i="49"/>
  <c r="J7" i="41"/>
  <c r="N7" i="41"/>
  <c r="K7" i="41"/>
  <c r="O7" i="41"/>
  <c r="L7" i="41"/>
  <c r="M7" i="41" s="1"/>
  <c r="J23" i="41"/>
  <c r="N23" i="41"/>
  <c r="K23" i="41"/>
  <c r="O23" i="41"/>
  <c r="L23" i="41"/>
  <c r="M23" i="41" s="1"/>
  <c r="I49" i="46"/>
  <c r="K25" i="53"/>
  <c r="O25" i="53"/>
  <c r="L25" i="53"/>
  <c r="M25" i="53" s="1"/>
  <c r="J25" i="53"/>
  <c r="N25" i="53"/>
  <c r="J9" i="53"/>
  <c r="N9" i="53"/>
  <c r="K9" i="53"/>
  <c r="O9" i="53"/>
  <c r="L9" i="53"/>
  <c r="M9" i="53" s="1"/>
  <c r="J7" i="37"/>
  <c r="N7" i="37"/>
  <c r="K7" i="37"/>
  <c r="O7" i="37"/>
  <c r="L7" i="37"/>
  <c r="M7" i="37" s="1"/>
  <c r="J14" i="37"/>
  <c r="O14" i="37"/>
  <c r="K14" i="37"/>
  <c r="L14" i="37"/>
  <c r="M14" i="37" s="1"/>
  <c r="N14" i="37"/>
  <c r="V35" i="40"/>
  <c r="K32" i="44"/>
  <c r="L32" i="44"/>
  <c r="M32" i="44" s="1"/>
  <c r="N32" i="44"/>
  <c r="O32" i="44"/>
  <c r="J32" i="44"/>
  <c r="J5" i="44"/>
  <c r="N5" i="44"/>
  <c r="K5" i="44"/>
  <c r="O5" i="44"/>
  <c r="L5" i="44"/>
  <c r="M5" i="44" s="1"/>
  <c r="N34" i="52"/>
  <c r="J34" i="52"/>
  <c r="O34" i="52"/>
  <c r="K34" i="52"/>
  <c r="L34" i="52"/>
  <c r="M34" i="52" s="1"/>
  <c r="L34" i="41"/>
  <c r="M34" i="41" s="1"/>
  <c r="B66" i="42" s="1"/>
  <c r="J34" i="41"/>
  <c r="N34" i="41"/>
  <c r="O34" i="41"/>
  <c r="K34" i="41"/>
  <c r="N34" i="53"/>
  <c r="J34" i="53"/>
  <c r="O34" i="53"/>
  <c r="K34" i="53"/>
  <c r="L34" i="53"/>
  <c r="M34" i="53" s="1"/>
  <c r="L24" i="54"/>
  <c r="N24" i="54"/>
  <c r="J24" i="54"/>
  <c r="O24" i="54"/>
  <c r="K24" i="54"/>
  <c r="K32" i="54"/>
  <c r="L32" i="54"/>
  <c r="N32" i="54"/>
  <c r="J32" i="54"/>
  <c r="O32" i="54"/>
  <c r="N25" i="12"/>
  <c r="J25" i="12"/>
  <c r="O25" i="12"/>
  <c r="K25" i="12"/>
  <c r="L25" i="12"/>
  <c r="M25" i="12" s="1"/>
  <c r="B48" i="13" s="1"/>
  <c r="J28" i="12"/>
  <c r="O28" i="12"/>
  <c r="K28" i="12"/>
  <c r="L28" i="12"/>
  <c r="M28" i="12" s="1"/>
  <c r="N28" i="12"/>
  <c r="N33" i="12"/>
  <c r="J33" i="12"/>
  <c r="O33" i="12"/>
  <c r="K33" i="12"/>
  <c r="L33" i="12"/>
  <c r="M33" i="12" s="1"/>
  <c r="J20" i="12"/>
  <c r="O20" i="12"/>
  <c r="K20" i="12"/>
  <c r="L20" i="12"/>
  <c r="M20" i="12" s="1"/>
  <c r="B38" i="13" s="1"/>
  <c r="N20" i="12"/>
  <c r="K3" i="55"/>
  <c r="O3" i="55"/>
  <c r="L3" i="55"/>
  <c r="M3" i="55" s="1"/>
  <c r="J3" i="55"/>
  <c r="N3" i="55"/>
  <c r="L3" i="52"/>
  <c r="M3" i="52" s="1"/>
  <c r="J3" i="52"/>
  <c r="N3" i="52"/>
  <c r="O3" i="52"/>
  <c r="K3" i="52"/>
  <c r="K29" i="20"/>
  <c r="L29" i="20"/>
  <c r="M29" i="20" s="1"/>
  <c r="N29" i="20"/>
  <c r="O29" i="20"/>
  <c r="J29" i="20"/>
  <c r="K27" i="35"/>
  <c r="N27" i="35"/>
  <c r="O27" i="35"/>
  <c r="L27" i="35"/>
  <c r="M27" i="35" s="1"/>
  <c r="B52" i="36" s="1"/>
  <c r="J27" i="35"/>
  <c r="L26" i="35"/>
  <c r="M26" i="35" s="1"/>
  <c r="J26" i="35"/>
  <c r="O26" i="35"/>
  <c r="K26" i="35"/>
  <c r="N26" i="35"/>
  <c r="J21" i="48"/>
  <c r="N21" i="48"/>
  <c r="L21" i="48"/>
  <c r="M21" i="48" s="1"/>
  <c r="O21" i="48"/>
  <c r="K21" i="48"/>
  <c r="J28" i="35"/>
  <c r="O28" i="35"/>
  <c r="L28" i="35"/>
  <c r="M28" i="35" s="1"/>
  <c r="B54" i="36" s="1"/>
  <c r="K28" i="35"/>
  <c r="N28" i="35"/>
  <c r="K13" i="20"/>
  <c r="L13" i="20"/>
  <c r="M13" i="20" s="1"/>
  <c r="N13" i="20"/>
  <c r="J13" i="20"/>
  <c r="O13" i="20"/>
  <c r="K12" i="50"/>
  <c r="L12" i="50"/>
  <c r="M12" i="50" s="1"/>
  <c r="N12" i="50"/>
  <c r="J12" i="50"/>
  <c r="O12" i="50"/>
  <c r="J22" i="23"/>
  <c r="O22" i="23"/>
  <c r="K22" i="23"/>
  <c r="L22" i="23"/>
  <c r="M22" i="23" s="1"/>
  <c r="N22" i="23"/>
  <c r="N4" i="46"/>
  <c r="J4" i="46"/>
  <c r="O4" i="46"/>
  <c r="K4" i="46"/>
  <c r="L4" i="46"/>
  <c r="M4" i="46" s="1"/>
  <c r="L22" i="18"/>
  <c r="M22" i="18" s="1"/>
  <c r="B42" i="19" s="1"/>
  <c r="N22" i="18"/>
  <c r="J22" i="18"/>
  <c r="O22" i="18"/>
  <c r="K22" i="18"/>
  <c r="L14" i="18"/>
  <c r="M14" i="18" s="1"/>
  <c r="B26" i="19" s="1"/>
  <c r="N14" i="18"/>
  <c r="J14" i="18"/>
  <c r="O14" i="18"/>
  <c r="K14" i="18"/>
  <c r="L5" i="37"/>
  <c r="M5" i="37" s="1"/>
  <c r="B8" i="38" s="1"/>
  <c r="J5" i="37"/>
  <c r="N5" i="37"/>
  <c r="K5" i="37"/>
  <c r="O5" i="37"/>
  <c r="J19" i="50"/>
  <c r="N19" i="50"/>
  <c r="K19" i="50"/>
  <c r="O19" i="50"/>
  <c r="L19" i="50"/>
  <c r="L17" i="49"/>
  <c r="M17" i="49" s="1"/>
  <c r="J17" i="49"/>
  <c r="N17" i="49"/>
  <c r="K17" i="49"/>
  <c r="O17" i="49"/>
  <c r="L6" i="49"/>
  <c r="M6" i="49" s="1"/>
  <c r="N6" i="49"/>
  <c r="J6" i="49"/>
  <c r="O6" i="49"/>
  <c r="K6" i="49"/>
  <c r="K4" i="44"/>
  <c r="O4" i="44"/>
  <c r="L4" i="44"/>
  <c r="M4" i="44" s="1"/>
  <c r="J4" i="44"/>
  <c r="N4" i="44"/>
  <c r="J17" i="44"/>
  <c r="N17" i="44"/>
  <c r="K17" i="44"/>
  <c r="O17" i="44"/>
  <c r="L17" i="44"/>
  <c r="M17" i="44" s="1"/>
  <c r="L14" i="48"/>
  <c r="M14" i="48" s="1"/>
  <c r="J14" i="48"/>
  <c r="O14" i="48"/>
  <c r="K14" i="48"/>
  <c r="N14" i="48"/>
  <c r="J25" i="51"/>
  <c r="N25" i="51"/>
  <c r="K25" i="51"/>
  <c r="O25" i="51"/>
  <c r="L25" i="51"/>
  <c r="M25" i="51" s="1"/>
  <c r="N12" i="46"/>
  <c r="J12" i="46"/>
  <c r="O12" i="46"/>
  <c r="K12" i="46"/>
  <c r="L12" i="46"/>
  <c r="M12" i="46" s="1"/>
  <c r="N30" i="43"/>
  <c r="J30" i="43"/>
  <c r="O30" i="43"/>
  <c r="K30" i="43"/>
  <c r="L30" i="43"/>
  <c r="M30" i="43" s="1"/>
  <c r="K23" i="47"/>
  <c r="L23" i="47"/>
  <c r="M23" i="47" s="1"/>
  <c r="N23" i="47"/>
  <c r="J23" i="47"/>
  <c r="O23" i="47"/>
  <c r="L30" i="18"/>
  <c r="M30" i="18" s="1"/>
  <c r="B58" i="19" s="1"/>
  <c r="N30" i="18"/>
  <c r="J30" i="18"/>
  <c r="O30" i="18"/>
  <c r="K30" i="18"/>
  <c r="K8" i="20"/>
  <c r="O8" i="20"/>
  <c r="L8" i="20"/>
  <c r="M8" i="20" s="1"/>
  <c r="J8" i="20"/>
  <c r="N8" i="20"/>
  <c r="N27" i="51"/>
  <c r="P27" i="51" s="1"/>
  <c r="N11" i="53"/>
  <c r="K11" i="53"/>
  <c r="L24" i="18"/>
  <c r="M24" i="18" s="1"/>
  <c r="J34" i="55"/>
  <c r="K24" i="43"/>
  <c r="O33" i="49"/>
  <c r="L33" i="49"/>
  <c r="M33" i="49" s="1"/>
  <c r="O27" i="54"/>
  <c r="L27" i="54"/>
  <c r="M27" i="54" s="1"/>
  <c r="L16" i="18"/>
  <c r="M16" i="18" s="1"/>
  <c r="K32" i="16"/>
  <c r="O32" i="18"/>
  <c r="O33" i="51"/>
  <c r="N11" i="55"/>
  <c r="K11" i="55"/>
  <c r="K17" i="47"/>
  <c r="K10" i="48"/>
  <c r="J10" i="48"/>
  <c r="O18" i="50"/>
  <c r="K31" i="54"/>
  <c r="L8" i="18"/>
  <c r="M8" i="18" s="1"/>
  <c r="O22" i="49"/>
  <c r="O25" i="44"/>
  <c r="O28" i="47"/>
  <c r="N5" i="49"/>
  <c r="L11" i="51"/>
  <c r="M11" i="51" s="1"/>
  <c r="J11" i="51"/>
  <c r="O26" i="52"/>
  <c r="K21" i="45"/>
  <c r="L24" i="16"/>
  <c r="M24" i="16" s="1"/>
  <c r="B46" i="17" s="1"/>
  <c r="J24" i="16"/>
  <c r="N8" i="16"/>
  <c r="O10" i="53"/>
  <c r="J17" i="52"/>
  <c r="L29" i="43"/>
  <c r="M29" i="43" s="1"/>
  <c r="N13" i="43"/>
  <c r="K13" i="43"/>
  <c r="J11" i="49"/>
  <c r="N11" i="49"/>
  <c r="K11" i="49"/>
  <c r="O11" i="49"/>
  <c r="L11" i="49"/>
  <c r="M11" i="49" s="1"/>
  <c r="N13" i="12"/>
  <c r="J13" i="12"/>
  <c r="O13" i="12"/>
  <c r="K13" i="12"/>
  <c r="L13" i="12"/>
  <c r="M13" i="12" s="1"/>
  <c r="K27" i="46"/>
  <c r="O27" i="46"/>
  <c r="L27" i="46"/>
  <c r="M27" i="46" s="1"/>
  <c r="J27" i="46"/>
  <c r="N27" i="46"/>
  <c r="J32" i="45"/>
  <c r="N32" i="45"/>
  <c r="K32" i="45"/>
  <c r="O32" i="45"/>
  <c r="L32" i="45"/>
  <c r="M32" i="45" s="1"/>
  <c r="K26" i="51"/>
  <c r="O26" i="51"/>
  <c r="L26" i="51"/>
  <c r="N26" i="51"/>
  <c r="J26" i="51"/>
  <c r="K20" i="48"/>
  <c r="N20" i="48"/>
  <c r="L20" i="48"/>
  <c r="M20" i="48" s="1"/>
  <c r="O20" i="48"/>
  <c r="J20" i="48"/>
  <c r="L4" i="39"/>
  <c r="J4" i="39"/>
  <c r="O4" i="39"/>
  <c r="K4" i="39"/>
  <c r="N4" i="39"/>
  <c r="J4" i="45"/>
  <c r="N4" i="45"/>
  <c r="K4" i="45"/>
  <c r="O4" i="45"/>
  <c r="L4" i="45"/>
  <c r="M4" i="45" s="1"/>
  <c r="N20" i="23"/>
  <c r="J20" i="23"/>
  <c r="O20" i="23"/>
  <c r="K20" i="23"/>
  <c r="L20" i="23"/>
  <c r="M20" i="23" s="1"/>
  <c r="J6" i="20"/>
  <c r="N6" i="20"/>
  <c r="K6" i="20"/>
  <c r="O6" i="20"/>
  <c r="L6" i="20"/>
  <c r="M6" i="20" s="1"/>
  <c r="L13" i="37"/>
  <c r="M13" i="37" s="1"/>
  <c r="B24" i="38" s="1"/>
  <c r="J13" i="37"/>
  <c r="N13" i="37"/>
  <c r="K13" i="37"/>
  <c r="O13" i="37"/>
  <c r="K22" i="31"/>
  <c r="L22" i="31"/>
  <c r="M22" i="31" s="1"/>
  <c r="N22" i="31"/>
  <c r="J22" i="31"/>
  <c r="O22" i="31"/>
  <c r="J13" i="31"/>
  <c r="N13" i="31"/>
  <c r="K13" i="31"/>
  <c r="O13" i="31"/>
  <c r="L13" i="31"/>
  <c r="M13" i="31" s="1"/>
  <c r="K13" i="16"/>
  <c r="O13" i="16"/>
  <c r="L13" i="16"/>
  <c r="M13" i="16" s="1"/>
  <c r="B24" i="17" s="1"/>
  <c r="N13" i="16"/>
  <c r="J13" i="16"/>
  <c r="K28" i="49"/>
  <c r="L28" i="49"/>
  <c r="M28" i="49" s="1"/>
  <c r="N28" i="49"/>
  <c r="O28" i="49"/>
  <c r="J28" i="49"/>
  <c r="J7" i="53"/>
  <c r="N7" i="53"/>
  <c r="K7" i="53"/>
  <c r="O7" i="53"/>
  <c r="L7" i="53"/>
  <c r="M7" i="53" s="1"/>
  <c r="J4" i="35"/>
  <c r="O4" i="35"/>
  <c r="K4" i="35"/>
  <c r="L4" i="35"/>
  <c r="M4" i="35" s="1"/>
  <c r="B6" i="36" s="1"/>
  <c r="N4" i="35"/>
  <c r="K19" i="55"/>
  <c r="O19" i="55"/>
  <c r="L19" i="55"/>
  <c r="M19" i="55" s="1"/>
  <c r="J19" i="55"/>
  <c r="N19" i="55"/>
  <c r="K31" i="18"/>
  <c r="L31" i="18"/>
  <c r="M31" i="18" s="1"/>
  <c r="B60" i="19" s="1"/>
  <c r="N31" i="18"/>
  <c r="O31" i="18"/>
  <c r="J31" i="18"/>
  <c r="L25" i="50"/>
  <c r="M25" i="50" s="1"/>
  <c r="J25" i="50"/>
  <c r="N25" i="50"/>
  <c r="O25" i="50"/>
  <c r="K25" i="50"/>
  <c r="L17" i="50"/>
  <c r="M17" i="50" s="1"/>
  <c r="J17" i="50"/>
  <c r="N17" i="50"/>
  <c r="K17" i="50"/>
  <c r="O17" i="50"/>
  <c r="J27" i="50"/>
  <c r="N27" i="50"/>
  <c r="K27" i="50"/>
  <c r="O27" i="50"/>
  <c r="L27" i="50"/>
  <c r="J29" i="49"/>
  <c r="N29" i="49"/>
  <c r="K29" i="49"/>
  <c r="O29" i="49"/>
  <c r="L29" i="49"/>
  <c r="M29" i="49" s="1"/>
  <c r="K15" i="18"/>
  <c r="L15" i="18"/>
  <c r="M15" i="18" s="1"/>
  <c r="B28" i="19" s="1"/>
  <c r="N15" i="18"/>
  <c r="J15" i="18"/>
  <c r="O15" i="18"/>
  <c r="J23" i="45"/>
  <c r="N23" i="45"/>
  <c r="L23" i="45"/>
  <c r="M23" i="45" s="1"/>
  <c r="O23" i="45"/>
  <c r="K23" i="45"/>
  <c r="J24" i="18"/>
  <c r="J33" i="49"/>
  <c r="L25" i="44"/>
  <c r="M25" i="44" s="1"/>
  <c r="J25" i="44"/>
  <c r="N24" i="16"/>
  <c r="J31" i="39"/>
  <c r="N31" i="39"/>
  <c r="K31" i="39"/>
  <c r="O31" i="39"/>
  <c r="L31" i="39"/>
  <c r="M31" i="39" s="1"/>
  <c r="N21" i="12"/>
  <c r="J21" i="12"/>
  <c r="O21" i="12"/>
  <c r="K21" i="12"/>
  <c r="L21" i="12"/>
  <c r="M21" i="12" s="1"/>
  <c r="J24" i="35"/>
  <c r="O24" i="35"/>
  <c r="L24" i="35"/>
  <c r="M24" i="35" s="1"/>
  <c r="N24" i="35"/>
  <c r="K24" i="35"/>
  <c r="K19" i="47"/>
  <c r="L19" i="47"/>
  <c r="M19" i="47" s="1"/>
  <c r="N19" i="47"/>
  <c r="J19" i="47"/>
  <c r="O19" i="47"/>
  <c r="L16" i="45"/>
  <c r="M16" i="45" s="1"/>
  <c r="J16" i="45"/>
  <c r="N16" i="45"/>
  <c r="O16" i="45"/>
  <c r="K16" i="45"/>
  <c r="J27" i="41"/>
  <c r="N27" i="41"/>
  <c r="K27" i="41"/>
  <c r="L27" i="41"/>
  <c r="M27" i="41" s="1"/>
  <c r="O27" i="41"/>
  <c r="K15" i="12"/>
  <c r="L15" i="12"/>
  <c r="M15" i="12" s="1"/>
  <c r="N15" i="12"/>
  <c r="J15" i="12"/>
  <c r="O15" i="12"/>
  <c r="N4" i="33"/>
  <c r="K4" i="33"/>
  <c r="J4" i="33"/>
  <c r="O4" i="33"/>
  <c r="L4" i="33"/>
  <c r="M4" i="33" s="1"/>
  <c r="J4" i="51"/>
  <c r="N4" i="51"/>
  <c r="L4" i="51"/>
  <c r="M4" i="51" s="1"/>
  <c r="K4" i="51"/>
  <c r="O4" i="51"/>
  <c r="N28" i="48"/>
  <c r="J28" i="48"/>
  <c r="O28" i="48"/>
  <c r="K28" i="48"/>
  <c r="L28" i="48"/>
  <c r="M28" i="48" s="1"/>
  <c r="J20" i="43"/>
  <c r="N20" i="43"/>
  <c r="K20" i="43"/>
  <c r="O20" i="43"/>
  <c r="L20" i="43"/>
  <c r="M20" i="43" s="1"/>
  <c r="O28" i="40"/>
  <c r="O60" i="40"/>
  <c r="O63" i="40"/>
  <c r="R15" i="40"/>
  <c r="R29" i="40"/>
  <c r="R43" i="40"/>
  <c r="R47" i="40"/>
  <c r="L62" i="40"/>
  <c r="K17" i="39"/>
  <c r="O17" i="39"/>
  <c r="J17" i="39"/>
  <c r="L17" i="39"/>
  <c r="M17" i="39" s="1"/>
  <c r="N17" i="39"/>
  <c r="J19" i="39"/>
  <c r="N19" i="39"/>
  <c r="L19" i="39"/>
  <c r="M19" i="39" s="1"/>
  <c r="B36" i="40" s="1"/>
  <c r="O19" i="39"/>
  <c r="K19" i="39"/>
  <c r="L20" i="39"/>
  <c r="M20" i="39" s="1"/>
  <c r="J20" i="39"/>
  <c r="O20" i="39"/>
  <c r="K20" i="39"/>
  <c r="N20" i="39"/>
  <c r="K26" i="39"/>
  <c r="N26" i="39"/>
  <c r="J26" i="39"/>
  <c r="L26" i="39"/>
  <c r="M26" i="39" s="1"/>
  <c r="O26" i="39"/>
  <c r="J3" i="20"/>
  <c r="O3" i="20"/>
  <c r="K3" i="20"/>
  <c r="L3" i="20"/>
  <c r="M3" i="20" s="1"/>
  <c r="N3" i="20"/>
  <c r="J4" i="20"/>
  <c r="N4" i="20"/>
  <c r="K4" i="20"/>
  <c r="O4" i="20"/>
  <c r="L4" i="20"/>
  <c r="M4" i="20" s="1"/>
  <c r="J20" i="20"/>
  <c r="N20" i="20"/>
  <c r="K20" i="20"/>
  <c r="O20" i="20"/>
  <c r="L20" i="20"/>
  <c r="M20" i="20" s="1"/>
  <c r="L10" i="20"/>
  <c r="M10" i="20" s="1"/>
  <c r="J10" i="20"/>
  <c r="N10" i="20"/>
  <c r="K10" i="20"/>
  <c r="O10" i="20"/>
  <c r="L9" i="34"/>
  <c r="L32" i="34"/>
  <c r="O22" i="34"/>
  <c r="J15" i="33"/>
  <c r="N15" i="33"/>
  <c r="K15" i="33"/>
  <c r="O15" i="33"/>
  <c r="L15" i="33"/>
  <c r="M15" i="33" s="1"/>
  <c r="J31" i="33"/>
  <c r="N31" i="33"/>
  <c r="K31" i="33"/>
  <c r="O31" i="33"/>
  <c r="L31" i="33"/>
  <c r="M31" i="33" s="1"/>
  <c r="L29" i="55"/>
  <c r="M29" i="55" s="1"/>
  <c r="J29" i="55"/>
  <c r="N29" i="55"/>
  <c r="K29" i="55"/>
  <c r="O29" i="55"/>
  <c r="J22" i="55"/>
  <c r="O22" i="55"/>
  <c r="K22" i="55"/>
  <c r="L22" i="55"/>
  <c r="M22" i="55" s="1"/>
  <c r="N22" i="55"/>
  <c r="J20" i="52"/>
  <c r="O20" i="52"/>
  <c r="K20" i="52"/>
  <c r="L20" i="52"/>
  <c r="M20" i="52" s="1"/>
  <c r="N20" i="52"/>
  <c r="K11" i="48"/>
  <c r="O11" i="48"/>
  <c r="J11" i="48"/>
  <c r="L11" i="48"/>
  <c r="M11" i="48" s="1"/>
  <c r="N11" i="48"/>
  <c r="K27" i="48"/>
  <c r="O27" i="48"/>
  <c r="L27" i="48"/>
  <c r="M27" i="48" s="1"/>
  <c r="J27" i="48"/>
  <c r="N27" i="48"/>
  <c r="J17" i="45"/>
  <c r="N17" i="45"/>
  <c r="L17" i="45"/>
  <c r="M17" i="45" s="1"/>
  <c r="K17" i="45"/>
  <c r="O17" i="45"/>
  <c r="L12" i="45"/>
  <c r="M12" i="45" s="1"/>
  <c r="J12" i="45"/>
  <c r="N12" i="45"/>
  <c r="K12" i="45"/>
  <c r="O12" i="45"/>
  <c r="L28" i="45"/>
  <c r="M28" i="45" s="1"/>
  <c r="J28" i="45"/>
  <c r="N28" i="45"/>
  <c r="K28" i="45"/>
  <c r="O28" i="45"/>
  <c r="L21" i="23"/>
  <c r="M21" i="23" s="1"/>
  <c r="J21" i="23"/>
  <c r="N21" i="23"/>
  <c r="K21" i="23"/>
  <c r="O21" i="23"/>
  <c r="J25" i="23"/>
  <c r="N25" i="23"/>
  <c r="K25" i="23"/>
  <c r="O25" i="23"/>
  <c r="L25" i="23"/>
  <c r="M25" i="23" s="1"/>
  <c r="J9" i="23"/>
  <c r="N9" i="23"/>
  <c r="K9" i="23"/>
  <c r="O9" i="23"/>
  <c r="L9" i="23"/>
  <c r="M9" i="23" s="1"/>
  <c r="N4" i="23"/>
  <c r="J4" i="23"/>
  <c r="O4" i="23"/>
  <c r="K4" i="23"/>
  <c r="L4" i="23"/>
  <c r="M4" i="23" s="1"/>
  <c r="J33" i="23"/>
  <c r="N33" i="23"/>
  <c r="K33" i="23"/>
  <c r="O33" i="23"/>
  <c r="L33" i="23"/>
  <c r="M33" i="23" s="1"/>
  <c r="L34" i="23"/>
  <c r="M34" i="23" s="1"/>
  <c r="N34" i="23"/>
  <c r="J34" i="23"/>
  <c r="O34" i="23"/>
  <c r="K34" i="23"/>
  <c r="J22" i="20"/>
  <c r="N22" i="20"/>
  <c r="K22" i="20"/>
  <c r="O22" i="20"/>
  <c r="L22" i="20"/>
  <c r="M22" i="20" s="1"/>
  <c r="K31" i="35"/>
  <c r="N31" i="35"/>
  <c r="J31" i="35"/>
  <c r="L31" i="35"/>
  <c r="M31" i="35" s="1"/>
  <c r="O31" i="35"/>
  <c r="K15" i="35"/>
  <c r="L15" i="35"/>
  <c r="M15" i="35" s="1"/>
  <c r="N15" i="35"/>
  <c r="J15" i="35"/>
  <c r="O15" i="35"/>
  <c r="J13" i="33"/>
  <c r="N13" i="33"/>
  <c r="L13" i="33"/>
  <c r="M13" i="33" s="1"/>
  <c r="K13" i="33"/>
  <c r="O13" i="33"/>
  <c r="L16" i="33"/>
  <c r="M16" i="33" s="1"/>
  <c r="K16" i="33"/>
  <c r="N16" i="33"/>
  <c r="J16" i="33"/>
  <c r="O16" i="33"/>
  <c r="L11" i="54"/>
  <c r="M11" i="54" s="1"/>
  <c r="J11" i="54"/>
  <c r="N11" i="54"/>
  <c r="O11" i="54"/>
  <c r="K11" i="54"/>
  <c r="L14" i="35"/>
  <c r="M14" i="35" s="1"/>
  <c r="N14" i="35"/>
  <c r="J14" i="35"/>
  <c r="O14" i="35"/>
  <c r="K14" i="35"/>
  <c r="K19" i="35"/>
  <c r="L19" i="35"/>
  <c r="M19" i="35" s="1"/>
  <c r="N19" i="35"/>
  <c r="O19" i="35"/>
  <c r="J19" i="35"/>
  <c r="L6" i="35"/>
  <c r="M6" i="35" s="1"/>
  <c r="N6" i="35"/>
  <c r="J6" i="35"/>
  <c r="O6" i="35"/>
  <c r="K6" i="35"/>
  <c r="L21" i="37"/>
  <c r="M21" i="37" s="1"/>
  <c r="J21" i="37"/>
  <c r="N21" i="37"/>
  <c r="K21" i="37"/>
  <c r="O21" i="37"/>
  <c r="L29" i="37"/>
  <c r="M29" i="37" s="1"/>
  <c r="J29" i="37"/>
  <c r="N29" i="37"/>
  <c r="O29" i="37"/>
  <c r="K29" i="37"/>
  <c r="K9" i="31"/>
  <c r="O9" i="31"/>
  <c r="L9" i="31"/>
  <c r="M9" i="31" s="1"/>
  <c r="J9" i="31"/>
  <c r="N9" i="31"/>
  <c r="J4" i="31"/>
  <c r="O4" i="31"/>
  <c r="K4" i="31"/>
  <c r="N4" i="31"/>
  <c r="L4" i="31"/>
  <c r="M4" i="31" s="1"/>
  <c r="K6" i="31"/>
  <c r="L6" i="31"/>
  <c r="M6" i="31" s="1"/>
  <c r="B10" i="32" s="1"/>
  <c r="O6" i="31"/>
  <c r="N6" i="31"/>
  <c r="J6" i="31"/>
  <c r="J7" i="31"/>
  <c r="N7" i="31"/>
  <c r="K7" i="31"/>
  <c r="O7" i="31"/>
  <c r="L7" i="31"/>
  <c r="M7" i="31" s="1"/>
  <c r="L32" i="31"/>
  <c r="M32" i="31" s="1"/>
  <c r="K32" i="31"/>
  <c r="N32" i="31"/>
  <c r="J32" i="31"/>
  <c r="O32" i="31"/>
  <c r="L29" i="31"/>
  <c r="M29" i="31" s="1"/>
  <c r="J29" i="31"/>
  <c r="N29" i="31"/>
  <c r="K29" i="31"/>
  <c r="O29" i="31"/>
  <c r="L8" i="54"/>
  <c r="N8" i="54"/>
  <c r="J8" i="54"/>
  <c r="O8" i="54"/>
  <c r="K8" i="54"/>
  <c r="L34" i="54"/>
  <c r="M34" i="54" s="1"/>
  <c r="N34" i="54"/>
  <c r="J34" i="54"/>
  <c r="O34" i="54"/>
  <c r="K34" i="54"/>
  <c r="J31" i="37"/>
  <c r="N31" i="37"/>
  <c r="K31" i="37"/>
  <c r="O31" i="37"/>
  <c r="L31" i="37"/>
  <c r="M31" i="37" s="1"/>
  <c r="J3" i="50"/>
  <c r="N3" i="50"/>
  <c r="K3" i="50"/>
  <c r="O3" i="50"/>
  <c r="L3" i="50"/>
  <c r="L26" i="41"/>
  <c r="M26" i="41" s="1"/>
  <c r="J26" i="41"/>
  <c r="N26" i="41"/>
  <c r="O26" i="41"/>
  <c r="K26" i="41"/>
  <c r="K8" i="44"/>
  <c r="L8" i="44"/>
  <c r="M8" i="44" s="1"/>
  <c r="N8" i="44"/>
  <c r="J8" i="44"/>
  <c r="O8" i="44"/>
  <c r="N9" i="47"/>
  <c r="J9" i="47"/>
  <c r="O9" i="47"/>
  <c r="K9" i="47"/>
  <c r="L9" i="47"/>
  <c r="M9" i="47" s="1"/>
  <c r="K3" i="53"/>
  <c r="O3" i="53"/>
  <c r="L3" i="53"/>
  <c r="M3" i="53" s="1"/>
  <c r="J3" i="53"/>
  <c r="N3" i="53"/>
  <c r="J15" i="41"/>
  <c r="N15" i="41"/>
  <c r="K15" i="41"/>
  <c r="O15" i="41"/>
  <c r="L15" i="41"/>
  <c r="M15" i="41" s="1"/>
  <c r="J9" i="41"/>
  <c r="N9" i="41"/>
  <c r="K9" i="41"/>
  <c r="O9" i="41"/>
  <c r="L9" i="41"/>
  <c r="M9" i="41" s="1"/>
  <c r="J25" i="41"/>
  <c r="N25" i="41"/>
  <c r="K25" i="41"/>
  <c r="O25" i="41"/>
  <c r="L25" i="41"/>
  <c r="M25" i="41" s="1"/>
  <c r="J15" i="45"/>
  <c r="N15" i="45"/>
  <c r="L15" i="45"/>
  <c r="M15" i="45" s="1"/>
  <c r="O15" i="45"/>
  <c r="K15" i="45"/>
  <c r="K4" i="49"/>
  <c r="L4" i="49"/>
  <c r="M4" i="49" s="1"/>
  <c r="N4" i="49"/>
  <c r="J4" i="49"/>
  <c r="O4" i="49"/>
  <c r="K20" i="49"/>
  <c r="L20" i="49"/>
  <c r="M20" i="49" s="1"/>
  <c r="N20" i="49"/>
  <c r="J20" i="49"/>
  <c r="O20" i="49"/>
  <c r="K29" i="16"/>
  <c r="O29" i="16"/>
  <c r="L29" i="16"/>
  <c r="M29" i="16" s="1"/>
  <c r="B56" i="17" s="1"/>
  <c r="N29" i="16"/>
  <c r="J29" i="16"/>
  <c r="L24" i="53"/>
  <c r="M24" i="53" s="1"/>
  <c r="N24" i="53"/>
  <c r="J24" i="53"/>
  <c r="O24" i="53"/>
  <c r="K24" i="53"/>
  <c r="K8" i="53"/>
  <c r="L8" i="53"/>
  <c r="M8" i="53" s="1"/>
  <c r="N8" i="53"/>
  <c r="J8" i="53"/>
  <c r="O8" i="53"/>
  <c r="K33" i="53"/>
  <c r="O33" i="53"/>
  <c r="L33" i="53"/>
  <c r="M33" i="53" s="1"/>
  <c r="J33" i="53"/>
  <c r="N33" i="53"/>
  <c r="K17" i="53"/>
  <c r="O17" i="53"/>
  <c r="L17" i="53"/>
  <c r="M17" i="53" s="1"/>
  <c r="J17" i="53"/>
  <c r="N17" i="53"/>
  <c r="J23" i="37"/>
  <c r="N23" i="37"/>
  <c r="K23" i="37"/>
  <c r="O23" i="37"/>
  <c r="L23" i="37"/>
  <c r="M23" i="37" s="1"/>
  <c r="L4" i="54"/>
  <c r="J4" i="54"/>
  <c r="N4" i="54"/>
  <c r="K4" i="54"/>
  <c r="O4" i="54"/>
  <c r="K16" i="44"/>
  <c r="L16" i="44"/>
  <c r="M16" i="44" s="1"/>
  <c r="N16" i="44"/>
  <c r="J16" i="44"/>
  <c r="O16" i="44"/>
  <c r="K24" i="44"/>
  <c r="L24" i="44"/>
  <c r="M24" i="44" s="1"/>
  <c r="N24" i="44"/>
  <c r="J24" i="44"/>
  <c r="O24" i="44"/>
  <c r="V7" i="40"/>
  <c r="L10" i="55"/>
  <c r="M10" i="55" s="1"/>
  <c r="N10" i="55"/>
  <c r="J10" i="55"/>
  <c r="O10" i="55"/>
  <c r="K10" i="55"/>
  <c r="N28" i="55"/>
  <c r="J28" i="55"/>
  <c r="O28" i="55"/>
  <c r="K28" i="55"/>
  <c r="L28" i="55"/>
  <c r="M28" i="55" s="1"/>
  <c r="K14" i="51"/>
  <c r="O14" i="51"/>
  <c r="L14" i="51"/>
  <c r="M14" i="51" s="1"/>
  <c r="J14" i="51"/>
  <c r="N14" i="51"/>
  <c r="K17" i="54"/>
  <c r="O17" i="54"/>
  <c r="L17" i="54"/>
  <c r="M17" i="54" s="1"/>
  <c r="N17" i="54"/>
  <c r="J17" i="54"/>
  <c r="J20" i="47"/>
  <c r="O20" i="47"/>
  <c r="K20" i="47"/>
  <c r="L20" i="47"/>
  <c r="M20" i="47" s="1"/>
  <c r="N20" i="47"/>
  <c r="L18" i="41"/>
  <c r="M18" i="41" s="1"/>
  <c r="B34" i="42" s="1"/>
  <c r="J18" i="41"/>
  <c r="N18" i="41"/>
  <c r="K18" i="41"/>
  <c r="O18" i="41"/>
  <c r="L20" i="41"/>
  <c r="M20" i="41" s="1"/>
  <c r="J20" i="41"/>
  <c r="N20" i="41"/>
  <c r="K20" i="41"/>
  <c r="O20" i="41"/>
  <c r="N26" i="53"/>
  <c r="J26" i="53"/>
  <c r="O26" i="53"/>
  <c r="K26" i="53"/>
  <c r="L26" i="53"/>
  <c r="M26" i="53" s="1"/>
  <c r="J28" i="53"/>
  <c r="O28" i="53"/>
  <c r="K28" i="53"/>
  <c r="L28" i="53"/>
  <c r="M28" i="53" s="1"/>
  <c r="N28" i="53"/>
  <c r="J23" i="54"/>
  <c r="N23" i="54"/>
  <c r="K23" i="54"/>
  <c r="O23" i="54"/>
  <c r="L23" i="54"/>
  <c r="L18" i="12"/>
  <c r="M18" i="12" s="1"/>
  <c r="N18" i="12"/>
  <c r="J18" i="12"/>
  <c r="O18" i="12"/>
  <c r="K18" i="12"/>
  <c r="L26" i="12"/>
  <c r="M26" i="12" s="1"/>
  <c r="B50" i="13" s="1"/>
  <c r="N26" i="12"/>
  <c r="J26" i="12"/>
  <c r="O26" i="12"/>
  <c r="K26" i="12"/>
  <c r="K4" i="50"/>
  <c r="L4" i="50"/>
  <c r="M4" i="50" s="1"/>
  <c r="N4" i="50"/>
  <c r="J4" i="50"/>
  <c r="O4" i="50"/>
  <c r="J10" i="50"/>
  <c r="O10" i="50"/>
  <c r="K10" i="50"/>
  <c r="L10" i="50"/>
  <c r="M10" i="50" s="1"/>
  <c r="N10" i="50"/>
  <c r="K27" i="12"/>
  <c r="L27" i="12"/>
  <c r="M27" i="12" s="1"/>
  <c r="N27" i="12"/>
  <c r="J27" i="12"/>
  <c r="O27" i="12"/>
  <c r="K20" i="50"/>
  <c r="L20" i="50"/>
  <c r="M20" i="50" s="1"/>
  <c r="N20" i="50"/>
  <c r="J20" i="50"/>
  <c r="O20" i="50"/>
  <c r="K3" i="12"/>
  <c r="L3" i="12"/>
  <c r="M3" i="12" s="1"/>
  <c r="N3" i="12"/>
  <c r="O3" i="12"/>
  <c r="J3" i="12"/>
  <c r="J17" i="55"/>
  <c r="N17" i="55"/>
  <c r="K17" i="55"/>
  <c r="O17" i="55"/>
  <c r="L17" i="55"/>
  <c r="M17" i="55" s="1"/>
  <c r="L22" i="48"/>
  <c r="M22" i="48" s="1"/>
  <c r="J22" i="48"/>
  <c r="O22" i="48"/>
  <c r="K22" i="48"/>
  <c r="N22" i="48"/>
  <c r="J15" i="23"/>
  <c r="N15" i="23"/>
  <c r="K15" i="23"/>
  <c r="O15" i="23"/>
  <c r="L15" i="23"/>
  <c r="M15" i="23" s="1"/>
  <c r="B28" i="24" s="1"/>
  <c r="L6" i="48"/>
  <c r="M6" i="48" s="1"/>
  <c r="J6" i="48"/>
  <c r="O6" i="48"/>
  <c r="N6" i="48"/>
  <c r="K6" i="48"/>
  <c r="J31" i="23"/>
  <c r="N31" i="23"/>
  <c r="K31" i="23"/>
  <c r="O31" i="23"/>
  <c r="L31" i="23"/>
  <c r="M31" i="23" s="1"/>
  <c r="B60" i="24" s="1"/>
  <c r="K24" i="20"/>
  <c r="O24" i="20"/>
  <c r="L24" i="20"/>
  <c r="M24" i="20" s="1"/>
  <c r="J24" i="20"/>
  <c r="N24" i="20"/>
  <c r="J25" i="55"/>
  <c r="N25" i="55"/>
  <c r="K25" i="55"/>
  <c r="O25" i="55"/>
  <c r="L25" i="55"/>
  <c r="M25" i="55" s="1"/>
  <c r="L27" i="52"/>
  <c r="M27" i="52" s="1"/>
  <c r="J27" i="52"/>
  <c r="N27" i="52"/>
  <c r="K27" i="52"/>
  <c r="O27" i="52"/>
  <c r="N17" i="35"/>
  <c r="J17" i="35"/>
  <c r="O17" i="35"/>
  <c r="K17" i="35"/>
  <c r="L17" i="35"/>
  <c r="M17" i="35" s="1"/>
  <c r="K23" i="18"/>
  <c r="L23" i="18"/>
  <c r="M23" i="18" s="1"/>
  <c r="B44" i="19" s="1"/>
  <c r="N23" i="18"/>
  <c r="J23" i="18"/>
  <c r="O23" i="18"/>
  <c r="J17" i="46"/>
  <c r="N17" i="46"/>
  <c r="K17" i="46"/>
  <c r="O17" i="46"/>
  <c r="L17" i="46"/>
  <c r="M17" i="46" s="1"/>
  <c r="J3" i="49"/>
  <c r="N3" i="49"/>
  <c r="K3" i="49"/>
  <c r="O3" i="49"/>
  <c r="L3" i="49"/>
  <c r="M3" i="49" s="1"/>
  <c r="L33" i="50"/>
  <c r="M33" i="50" s="1"/>
  <c r="J33" i="50"/>
  <c r="N33" i="50"/>
  <c r="K33" i="50"/>
  <c r="O33" i="50"/>
  <c r="J16" i="43"/>
  <c r="N16" i="43"/>
  <c r="K16" i="43"/>
  <c r="O16" i="43"/>
  <c r="L16" i="43"/>
  <c r="M16" i="43" s="1"/>
  <c r="K19" i="44"/>
  <c r="O19" i="44"/>
  <c r="L19" i="44"/>
  <c r="M19" i="44" s="1"/>
  <c r="J19" i="44"/>
  <c r="N19" i="44"/>
  <c r="J21" i="49"/>
  <c r="N21" i="49"/>
  <c r="K21" i="49"/>
  <c r="O21" i="49"/>
  <c r="L21" i="49"/>
  <c r="M21" i="49" s="1"/>
  <c r="J33" i="44"/>
  <c r="N33" i="44"/>
  <c r="K33" i="44"/>
  <c r="O33" i="44"/>
  <c r="L33" i="44"/>
  <c r="M33" i="44" s="1"/>
  <c r="L6" i="18"/>
  <c r="M6" i="18" s="1"/>
  <c r="B10" i="19" s="1"/>
  <c r="N6" i="18"/>
  <c r="J6" i="18"/>
  <c r="O6" i="18"/>
  <c r="K6" i="18"/>
  <c r="K30" i="51"/>
  <c r="O30" i="51"/>
  <c r="L30" i="51"/>
  <c r="M30" i="51" s="1"/>
  <c r="J30" i="51"/>
  <c r="N30" i="51"/>
  <c r="K7" i="47"/>
  <c r="L7" i="47"/>
  <c r="M7" i="47" s="1"/>
  <c r="N7" i="47"/>
  <c r="J7" i="47"/>
  <c r="O7" i="47"/>
  <c r="L27" i="51"/>
  <c r="M27" i="51" s="1"/>
  <c r="J27" i="51"/>
  <c r="J11" i="53"/>
  <c r="K24" i="18"/>
  <c r="N34" i="55"/>
  <c r="N24" i="43"/>
  <c r="K33" i="49"/>
  <c r="N27" i="54"/>
  <c r="K16" i="18"/>
  <c r="N32" i="16"/>
  <c r="N32" i="18"/>
  <c r="J32" i="18"/>
  <c r="K33" i="51"/>
  <c r="J11" i="55"/>
  <c r="O17" i="47"/>
  <c r="N10" i="48"/>
  <c r="N18" i="50"/>
  <c r="J18" i="50"/>
  <c r="N31" i="54"/>
  <c r="K8" i="18"/>
  <c r="J22" i="49"/>
  <c r="K25" i="44"/>
  <c r="N28" i="47"/>
  <c r="J28" i="47"/>
  <c r="L5" i="49"/>
  <c r="M5" i="49" s="1"/>
  <c r="J5" i="49"/>
  <c r="O11" i="51"/>
  <c r="J26" i="52"/>
  <c r="N33" i="47"/>
  <c r="J33" i="47"/>
  <c r="O33" i="47"/>
  <c r="K33" i="47"/>
  <c r="L33" i="47"/>
  <c r="M33" i="47" s="1"/>
  <c r="L21" i="45"/>
  <c r="M21" i="45" s="1"/>
  <c r="O24" i="16"/>
  <c r="L8" i="16"/>
  <c r="M8" i="16" s="1"/>
  <c r="B14" i="17" s="1"/>
  <c r="J8" i="16"/>
  <c r="J10" i="53"/>
  <c r="L17" i="52"/>
  <c r="M17" i="52" s="1"/>
  <c r="K29" i="43"/>
  <c r="J13" i="43"/>
  <c r="L5" i="55"/>
  <c r="M5" i="55" s="1"/>
  <c r="J5" i="55"/>
  <c r="N5" i="55"/>
  <c r="K5" i="55"/>
  <c r="O5" i="55"/>
  <c r="J18" i="49"/>
  <c r="O18" i="49"/>
  <c r="K18" i="49"/>
  <c r="L18" i="49"/>
  <c r="M18" i="49" s="1"/>
  <c r="N18" i="49"/>
  <c r="J27" i="49"/>
  <c r="N27" i="49"/>
  <c r="K27" i="49"/>
  <c r="O27" i="49"/>
  <c r="L27" i="49"/>
  <c r="M27" i="49" s="1"/>
  <c r="L23" i="39"/>
  <c r="M23" i="39" s="1"/>
  <c r="B44" i="40" s="1"/>
  <c r="J23" i="39"/>
  <c r="N23" i="39"/>
  <c r="K23" i="39"/>
  <c r="O23" i="39"/>
  <c r="N29" i="12"/>
  <c r="J29" i="12"/>
  <c r="O29" i="12"/>
  <c r="K29" i="12"/>
  <c r="L29" i="12"/>
  <c r="M29" i="12" s="1"/>
  <c r="K18" i="51"/>
  <c r="O18" i="51"/>
  <c r="L18" i="51"/>
  <c r="N18" i="51"/>
  <c r="J18" i="51"/>
  <c r="K11" i="47"/>
  <c r="L11" i="47"/>
  <c r="M11" i="47" s="1"/>
  <c r="N11" i="47"/>
  <c r="O11" i="47"/>
  <c r="J11" i="47"/>
  <c r="L8" i="41"/>
  <c r="M8" i="41" s="1"/>
  <c r="J8" i="41"/>
  <c r="N8" i="41"/>
  <c r="K8" i="41"/>
  <c r="O8" i="41"/>
  <c r="K31" i="12"/>
  <c r="L31" i="12"/>
  <c r="M31" i="12" s="1"/>
  <c r="N31" i="12"/>
  <c r="O31" i="12"/>
  <c r="J31" i="12"/>
  <c r="K15" i="16"/>
  <c r="O15" i="16"/>
  <c r="L15" i="16"/>
  <c r="M15" i="16" s="1"/>
  <c r="J15" i="16"/>
  <c r="N15" i="16"/>
  <c r="J22" i="16"/>
  <c r="N22" i="16"/>
  <c r="K22" i="16"/>
  <c r="O22" i="16"/>
  <c r="L22" i="16"/>
  <c r="M22" i="16" s="1"/>
  <c r="J9" i="33"/>
  <c r="N9" i="33"/>
  <c r="L9" i="33"/>
  <c r="M9" i="33" s="1"/>
  <c r="K9" i="33"/>
  <c r="O9" i="33"/>
  <c r="J12" i="33"/>
  <c r="O12" i="33"/>
  <c r="K12" i="33"/>
  <c r="L12" i="33"/>
  <c r="M12" i="33" s="1"/>
  <c r="N12" i="33"/>
  <c r="K4" i="48"/>
  <c r="N4" i="48"/>
  <c r="J4" i="48"/>
  <c r="L4" i="48"/>
  <c r="M4" i="48" s="1"/>
  <c r="O4" i="48"/>
  <c r="K6" i="44"/>
  <c r="O6" i="44"/>
  <c r="L6" i="44"/>
  <c r="M6" i="44" s="1"/>
  <c r="N6" i="44"/>
  <c r="J6" i="44"/>
  <c r="K10" i="39"/>
  <c r="N10" i="39"/>
  <c r="J10" i="39"/>
  <c r="L10" i="39"/>
  <c r="O10" i="39"/>
  <c r="J19" i="20"/>
  <c r="O19" i="20"/>
  <c r="K19" i="20"/>
  <c r="L19" i="20"/>
  <c r="M19" i="20" s="1"/>
  <c r="N19" i="20"/>
  <c r="J28" i="20"/>
  <c r="N28" i="20"/>
  <c r="K28" i="20"/>
  <c r="O28" i="20"/>
  <c r="L28" i="20"/>
  <c r="M28" i="20" s="1"/>
  <c r="J4" i="52"/>
  <c r="O4" i="52"/>
  <c r="K4" i="52"/>
  <c r="L4" i="52"/>
  <c r="M4" i="52" s="1"/>
  <c r="N4" i="52"/>
  <c r="L26" i="48"/>
  <c r="M26" i="48" s="1"/>
  <c r="N26" i="48"/>
  <c r="J26" i="48"/>
  <c r="O26" i="48"/>
  <c r="K26" i="48"/>
  <c r="J9" i="45"/>
  <c r="N9" i="45"/>
  <c r="K9" i="45"/>
  <c r="O9" i="45"/>
  <c r="L9" i="45"/>
  <c r="M9" i="45" s="1"/>
  <c r="L5" i="23"/>
  <c r="M5" i="23" s="1"/>
  <c r="J5" i="23"/>
  <c r="N5" i="23"/>
  <c r="O5" i="23"/>
  <c r="K5" i="23"/>
  <c r="K32" i="23"/>
  <c r="L32" i="23"/>
  <c r="M32" i="23" s="1"/>
  <c r="N32" i="23"/>
  <c r="O32" i="23"/>
  <c r="J32" i="23"/>
  <c r="K7" i="35"/>
  <c r="L7" i="35"/>
  <c r="M7" i="35" s="1"/>
  <c r="N7" i="35"/>
  <c r="J7" i="35"/>
  <c r="O7" i="35"/>
  <c r="J21" i="33"/>
  <c r="N21" i="33"/>
  <c r="K21" i="33"/>
  <c r="O21" i="33"/>
  <c r="L21" i="33"/>
  <c r="M21" i="33" s="1"/>
  <c r="K11" i="35"/>
  <c r="L11" i="35"/>
  <c r="M11" i="35" s="1"/>
  <c r="B20" i="36" s="1"/>
  <c r="N11" i="35"/>
  <c r="J11" i="35"/>
  <c r="O11" i="35"/>
  <c r="J4" i="47"/>
  <c r="O4" i="47"/>
  <c r="K4" i="47"/>
  <c r="L4" i="47"/>
  <c r="M4" i="47" s="1"/>
  <c r="N4" i="47"/>
  <c r="L8" i="31"/>
  <c r="M8" i="31" s="1"/>
  <c r="K8" i="31"/>
  <c r="N8" i="31"/>
  <c r="J8" i="31"/>
  <c r="O8" i="31"/>
  <c r="J13" i="48"/>
  <c r="N13" i="48"/>
  <c r="L13" i="48"/>
  <c r="M13" i="48" s="1"/>
  <c r="O13" i="48"/>
  <c r="K13" i="48"/>
  <c r="N18" i="54"/>
  <c r="J18" i="54"/>
  <c r="O18" i="54"/>
  <c r="K18" i="54"/>
  <c r="L18" i="54"/>
  <c r="M18" i="54" s="1"/>
  <c r="L26" i="55"/>
  <c r="M26" i="55" s="1"/>
  <c r="N26" i="55"/>
  <c r="J26" i="55"/>
  <c r="O26" i="55"/>
  <c r="K26" i="55"/>
  <c r="J11" i="50"/>
  <c r="N11" i="50"/>
  <c r="K11" i="50"/>
  <c r="O11" i="50"/>
  <c r="L11" i="50"/>
  <c r="J17" i="41"/>
  <c r="N17" i="41"/>
  <c r="K17" i="41"/>
  <c r="O17" i="41"/>
  <c r="L17" i="41"/>
  <c r="M17" i="41" s="1"/>
  <c r="J12" i="54"/>
  <c r="O12" i="54"/>
  <c r="K12" i="54"/>
  <c r="L12" i="54"/>
  <c r="M12" i="54" s="1"/>
  <c r="N12" i="54"/>
  <c r="J28" i="54"/>
  <c r="O28" i="54"/>
  <c r="K28" i="54"/>
  <c r="L28" i="54"/>
  <c r="M28" i="54" s="1"/>
  <c r="N28" i="54"/>
  <c r="J13" i="51"/>
  <c r="N13" i="51"/>
  <c r="K13" i="51"/>
  <c r="O13" i="51"/>
  <c r="L13" i="51"/>
  <c r="M13" i="51" s="1"/>
  <c r="L5" i="51"/>
  <c r="J5" i="51"/>
  <c r="N5" i="51"/>
  <c r="K5" i="51"/>
  <c r="O5" i="51"/>
  <c r="L12" i="41"/>
  <c r="M12" i="41" s="1"/>
  <c r="J12" i="41"/>
  <c r="N12" i="41"/>
  <c r="K12" i="41"/>
  <c r="O12" i="41"/>
  <c r="N12" i="53"/>
  <c r="K12" i="53"/>
  <c r="L12" i="53"/>
  <c r="M12" i="53" s="1"/>
  <c r="O12" i="53"/>
  <c r="J12" i="53"/>
  <c r="K9" i="54"/>
  <c r="O9" i="54"/>
  <c r="L9" i="54"/>
  <c r="M9" i="54" s="1"/>
  <c r="J9" i="54"/>
  <c r="N9" i="54"/>
  <c r="J12" i="12"/>
  <c r="O12" i="12"/>
  <c r="K12" i="12"/>
  <c r="L12" i="12"/>
  <c r="M12" i="12" s="1"/>
  <c r="N12" i="12"/>
  <c r="L10" i="12"/>
  <c r="M10" i="12" s="1"/>
  <c r="B18" i="13" s="1"/>
  <c r="N10" i="12"/>
  <c r="J10" i="12"/>
  <c r="O10" i="12"/>
  <c r="K10" i="12"/>
  <c r="J15" i="44"/>
  <c r="N15" i="44"/>
  <c r="K15" i="44"/>
  <c r="O15" i="44"/>
  <c r="L15" i="44"/>
  <c r="M15" i="44" s="1"/>
  <c r="L11" i="52"/>
  <c r="M11" i="52" s="1"/>
  <c r="J11" i="52"/>
  <c r="N11" i="52"/>
  <c r="K11" i="52"/>
  <c r="O11" i="52"/>
  <c r="L34" i="35"/>
  <c r="M34" i="35" s="1"/>
  <c r="B66" i="36" s="1"/>
  <c r="J34" i="35"/>
  <c r="O34" i="35"/>
  <c r="K34" i="35"/>
  <c r="N34" i="35"/>
  <c r="K9" i="52"/>
  <c r="O9" i="52"/>
  <c r="L9" i="52"/>
  <c r="M9" i="52" s="1"/>
  <c r="N9" i="52"/>
  <c r="J9" i="52"/>
  <c r="J14" i="43"/>
  <c r="N14" i="43"/>
  <c r="K14" i="43"/>
  <c r="O14" i="43"/>
  <c r="L14" i="43"/>
  <c r="M14" i="43" s="1"/>
  <c r="N9" i="35"/>
  <c r="J9" i="35"/>
  <c r="O9" i="35"/>
  <c r="K9" i="35"/>
  <c r="L9" i="35"/>
  <c r="M9" i="35" s="1"/>
  <c r="B16" i="36" s="1"/>
  <c r="J9" i="46"/>
  <c r="N9" i="46"/>
  <c r="K9" i="46"/>
  <c r="O9" i="46"/>
  <c r="L9" i="46"/>
  <c r="M9" i="46" s="1"/>
  <c r="J14" i="23"/>
  <c r="O14" i="23"/>
  <c r="K14" i="23"/>
  <c r="L14" i="23"/>
  <c r="M14" i="23" s="1"/>
  <c r="N14" i="23"/>
  <c r="K5" i="43"/>
  <c r="O5" i="43"/>
  <c r="L5" i="43"/>
  <c r="M5" i="43" s="1"/>
  <c r="J5" i="43"/>
  <c r="N5" i="43"/>
  <c r="J3" i="44"/>
  <c r="N3" i="44"/>
  <c r="K3" i="44"/>
  <c r="O3" i="44"/>
  <c r="L3" i="44"/>
  <c r="M3" i="44" s="1"/>
  <c r="N28" i="44"/>
  <c r="J28" i="44"/>
  <c r="O28" i="44"/>
  <c r="K28" i="44"/>
  <c r="L28" i="44"/>
  <c r="M28" i="44" s="1"/>
  <c r="L9" i="49"/>
  <c r="M9" i="49" s="1"/>
  <c r="J9" i="49"/>
  <c r="N9" i="49"/>
  <c r="K9" i="49"/>
  <c r="O9" i="49"/>
  <c r="J32" i="47"/>
  <c r="O32" i="47"/>
  <c r="K32" i="47"/>
  <c r="L32" i="47"/>
  <c r="M32" i="47" s="1"/>
  <c r="N32" i="47"/>
  <c r="N4" i="53"/>
  <c r="J4" i="53"/>
  <c r="O4" i="53"/>
  <c r="K4" i="53"/>
  <c r="L4" i="53"/>
  <c r="M4" i="53" s="1"/>
  <c r="O13" i="43"/>
  <c r="J26" i="49"/>
  <c r="O26" i="49"/>
  <c r="K26" i="49"/>
  <c r="L26" i="49"/>
  <c r="M26" i="49" s="1"/>
  <c r="N26" i="49"/>
  <c r="J19" i="49"/>
  <c r="N19" i="49"/>
  <c r="K19" i="49"/>
  <c r="O19" i="49"/>
  <c r="L19" i="49"/>
  <c r="M19" i="49" s="1"/>
  <c r="L15" i="39"/>
  <c r="M15" i="39" s="1"/>
  <c r="B28" i="40" s="1"/>
  <c r="J15" i="39"/>
  <c r="N15" i="39"/>
  <c r="O15" i="39"/>
  <c r="K15" i="39"/>
  <c r="K32" i="39"/>
  <c r="L32" i="39"/>
  <c r="M32" i="39" s="1"/>
  <c r="N32" i="39"/>
  <c r="O32" i="39"/>
  <c r="J32" i="39"/>
  <c r="J8" i="12"/>
  <c r="O8" i="12"/>
  <c r="K8" i="12"/>
  <c r="L8" i="12"/>
  <c r="M8" i="12" s="1"/>
  <c r="N8" i="12"/>
  <c r="N5" i="12"/>
  <c r="J5" i="12"/>
  <c r="O5" i="12"/>
  <c r="K5" i="12"/>
  <c r="L5" i="12"/>
  <c r="M5" i="12" s="1"/>
  <c r="N29" i="35"/>
  <c r="K29" i="35"/>
  <c r="L29" i="35"/>
  <c r="M29" i="35" s="1"/>
  <c r="O29" i="35"/>
  <c r="J29" i="35"/>
  <c r="L26" i="47"/>
  <c r="M26" i="47" s="1"/>
  <c r="N26" i="47"/>
  <c r="J26" i="47"/>
  <c r="O26" i="47"/>
  <c r="K26" i="47"/>
  <c r="L10" i="46"/>
  <c r="M10" i="46" s="1"/>
  <c r="N10" i="46"/>
  <c r="J10" i="46"/>
  <c r="O10" i="46"/>
  <c r="K10" i="46"/>
  <c r="K17" i="43"/>
  <c r="O17" i="43"/>
  <c r="L17" i="43"/>
  <c r="M17" i="43" s="1"/>
  <c r="J17" i="43"/>
  <c r="N17" i="43"/>
  <c r="J11" i="41"/>
  <c r="N11" i="41"/>
  <c r="K11" i="41"/>
  <c r="O11" i="41"/>
  <c r="L11" i="41"/>
  <c r="M11" i="41" s="1"/>
  <c r="L16" i="41"/>
  <c r="M16" i="41" s="1"/>
  <c r="J16" i="41"/>
  <c r="N16" i="41"/>
  <c r="O16" i="41"/>
  <c r="K16" i="41"/>
  <c r="L32" i="41"/>
  <c r="M32" i="41" s="1"/>
  <c r="J32" i="41"/>
  <c r="N32" i="41"/>
  <c r="K32" i="41"/>
  <c r="O32" i="41"/>
  <c r="L14" i="12"/>
  <c r="M14" i="12" s="1"/>
  <c r="N14" i="12"/>
  <c r="J14" i="12"/>
  <c r="O14" i="12"/>
  <c r="K14" i="12"/>
  <c r="K31" i="16"/>
  <c r="O31" i="16"/>
  <c r="L31" i="16"/>
  <c r="M31" i="16" s="1"/>
  <c r="J31" i="16"/>
  <c r="N31" i="16"/>
  <c r="J6" i="16"/>
  <c r="N6" i="16"/>
  <c r="K6" i="16"/>
  <c r="O6" i="16"/>
  <c r="L6" i="16"/>
  <c r="M6" i="16" s="1"/>
  <c r="J20" i="33"/>
  <c r="O20" i="33"/>
  <c r="N20" i="33"/>
  <c r="K20" i="33"/>
  <c r="L20" i="33"/>
  <c r="M20" i="33" s="1"/>
  <c r="K12" i="48"/>
  <c r="N12" i="48"/>
  <c r="J12" i="48"/>
  <c r="L12" i="48"/>
  <c r="M12" i="48" s="1"/>
  <c r="O12" i="48"/>
  <c r="J23" i="44"/>
  <c r="N23" i="44"/>
  <c r="K23" i="44"/>
  <c r="O23" i="44"/>
  <c r="L23" i="44"/>
  <c r="M23" i="44" s="1"/>
  <c r="J22" i="44"/>
  <c r="O22" i="44"/>
  <c r="K22" i="44"/>
  <c r="L22" i="44"/>
  <c r="M22" i="44" s="1"/>
  <c r="N22" i="44"/>
  <c r="I14" i="40"/>
  <c r="O43" i="40"/>
  <c r="I47" i="40"/>
  <c r="R12" i="40"/>
  <c r="J10" i="49"/>
  <c r="O10" i="49"/>
  <c r="K10" i="49"/>
  <c r="L10" i="49"/>
  <c r="M10" i="49" s="1"/>
  <c r="N10" i="49"/>
  <c r="J34" i="49"/>
  <c r="O34" i="49"/>
  <c r="L34" i="49"/>
  <c r="M34" i="49" s="1"/>
  <c r="K34" i="49"/>
  <c r="N34" i="49"/>
  <c r="J24" i="39"/>
  <c r="O24" i="39"/>
  <c r="L24" i="39"/>
  <c r="M24" i="39" s="1"/>
  <c r="K24" i="39"/>
  <c r="N24" i="39"/>
  <c r="J16" i="12"/>
  <c r="O16" i="12"/>
  <c r="K16" i="12"/>
  <c r="L16" i="12"/>
  <c r="M16" i="12" s="1"/>
  <c r="N16" i="12"/>
  <c r="N13" i="35"/>
  <c r="J13" i="35"/>
  <c r="O13" i="35"/>
  <c r="K13" i="35"/>
  <c r="L13" i="35"/>
  <c r="M13" i="35" s="1"/>
  <c r="J32" i="35"/>
  <c r="O32" i="35"/>
  <c r="L32" i="35"/>
  <c r="M32" i="35" s="1"/>
  <c r="N32" i="35"/>
  <c r="K32" i="35"/>
  <c r="J18" i="48"/>
  <c r="O18" i="48"/>
  <c r="L18" i="48"/>
  <c r="M18" i="48" s="1"/>
  <c r="K18" i="48"/>
  <c r="N18" i="48"/>
  <c r="K3" i="47"/>
  <c r="L3" i="47"/>
  <c r="M3" i="47" s="1"/>
  <c r="N3" i="47"/>
  <c r="J3" i="47"/>
  <c r="O3" i="47"/>
  <c r="L34" i="47"/>
  <c r="M34" i="47" s="1"/>
  <c r="N34" i="47"/>
  <c r="J34" i="47"/>
  <c r="O34" i="47"/>
  <c r="K34" i="47"/>
  <c r="K19" i="46"/>
  <c r="O19" i="46"/>
  <c r="L19" i="46"/>
  <c r="M19" i="46" s="1"/>
  <c r="N19" i="46"/>
  <c r="J19" i="46"/>
  <c r="L18" i="46"/>
  <c r="M18" i="46" s="1"/>
  <c r="N18" i="46"/>
  <c r="J18" i="46"/>
  <c r="O18" i="46"/>
  <c r="K18" i="46"/>
  <c r="K3" i="46"/>
  <c r="O3" i="46"/>
  <c r="L3" i="46"/>
  <c r="M3" i="46" s="1"/>
  <c r="J3" i="46"/>
  <c r="N3" i="46"/>
  <c r="K5" i="45"/>
  <c r="O5" i="45"/>
  <c r="L5" i="45"/>
  <c r="M5" i="45" s="1"/>
  <c r="J5" i="45"/>
  <c r="N5" i="45"/>
  <c r="L24" i="45"/>
  <c r="M24" i="45" s="1"/>
  <c r="J24" i="45"/>
  <c r="N24" i="45"/>
  <c r="K24" i="45"/>
  <c r="O24" i="45"/>
  <c r="K23" i="12"/>
  <c r="L23" i="12"/>
  <c r="M23" i="12" s="1"/>
  <c r="N23" i="12"/>
  <c r="J23" i="12"/>
  <c r="O23" i="12"/>
  <c r="L22" i="12"/>
  <c r="M22" i="12" s="1"/>
  <c r="N22" i="12"/>
  <c r="J22" i="12"/>
  <c r="O22" i="12"/>
  <c r="K22" i="12"/>
  <c r="K7" i="16"/>
  <c r="O7" i="16"/>
  <c r="L7" i="16"/>
  <c r="M7" i="16" s="1"/>
  <c r="J7" i="16"/>
  <c r="N7" i="16"/>
  <c r="J14" i="16"/>
  <c r="N14" i="16"/>
  <c r="K14" i="16"/>
  <c r="O14" i="16"/>
  <c r="L14" i="16"/>
  <c r="M14" i="16" s="1"/>
  <c r="J6" i="33"/>
  <c r="O6" i="33"/>
  <c r="L6" i="33"/>
  <c r="M6" i="33" s="1"/>
  <c r="N6" i="33"/>
  <c r="K6" i="33"/>
  <c r="K22" i="33"/>
  <c r="J22" i="33"/>
  <c r="L22" i="33"/>
  <c r="M22" i="33" s="1"/>
  <c r="O22" i="33"/>
  <c r="N22" i="33"/>
  <c r="J28" i="33"/>
  <c r="O28" i="33"/>
  <c r="N28" i="33"/>
  <c r="K28" i="33"/>
  <c r="L28" i="33"/>
  <c r="M28" i="33" s="1"/>
  <c r="K33" i="33"/>
  <c r="O33" i="33"/>
  <c r="J33" i="33"/>
  <c r="L33" i="33"/>
  <c r="M33" i="33" s="1"/>
  <c r="N33" i="33"/>
  <c r="K10" i="51"/>
  <c r="O10" i="51"/>
  <c r="L10" i="51"/>
  <c r="N10" i="51"/>
  <c r="J10" i="51"/>
  <c r="K12" i="51"/>
  <c r="O12" i="51"/>
  <c r="L12" i="51"/>
  <c r="M12" i="51" s="1"/>
  <c r="J12" i="51"/>
  <c r="N12" i="51"/>
  <c r="L17" i="48"/>
  <c r="M17" i="48" s="1"/>
  <c r="J17" i="48"/>
  <c r="N17" i="48"/>
  <c r="O17" i="48"/>
  <c r="K17" i="48"/>
  <c r="J33" i="48"/>
  <c r="N33" i="48"/>
  <c r="K33" i="48"/>
  <c r="O33" i="48"/>
  <c r="L33" i="48"/>
  <c r="M33" i="48" s="1"/>
  <c r="J31" i="44"/>
  <c r="N31" i="44"/>
  <c r="K31" i="44"/>
  <c r="O31" i="44"/>
  <c r="L31" i="44"/>
  <c r="M31" i="44" s="1"/>
  <c r="J30" i="44"/>
  <c r="O30" i="44"/>
  <c r="K30" i="44"/>
  <c r="L30" i="44"/>
  <c r="M30" i="44" s="1"/>
  <c r="N30" i="44"/>
  <c r="L25" i="43"/>
  <c r="M25" i="43" s="1"/>
  <c r="N25" i="43"/>
  <c r="J25" i="43"/>
  <c r="O25" i="43"/>
  <c r="K25" i="43"/>
  <c r="K11" i="43"/>
  <c r="O11" i="43"/>
  <c r="L11" i="43"/>
  <c r="M11" i="43" s="1"/>
  <c r="N11" i="43"/>
  <c r="J11" i="43"/>
  <c r="N27" i="43"/>
  <c r="J27" i="43"/>
  <c r="O27" i="43"/>
  <c r="K27" i="43"/>
  <c r="L27" i="43"/>
  <c r="M27" i="43" s="1"/>
  <c r="O11" i="40"/>
  <c r="O22" i="40"/>
  <c r="I30" i="40"/>
  <c r="I45" i="40"/>
  <c r="I54" i="40"/>
  <c r="I61" i="40"/>
  <c r="L6" i="40"/>
  <c r="L13" i="40"/>
  <c r="L22" i="40"/>
  <c r="L30" i="40"/>
  <c r="L44" i="40"/>
  <c r="K25" i="39"/>
  <c r="O25" i="39"/>
  <c r="N25" i="39"/>
  <c r="J25" i="39"/>
  <c r="L25" i="39"/>
  <c r="M25" i="39" s="1"/>
  <c r="J27" i="39"/>
  <c r="N27" i="39"/>
  <c r="L27" i="39"/>
  <c r="M27" i="39" s="1"/>
  <c r="B52" i="40" s="1"/>
  <c r="K27" i="39"/>
  <c r="O27" i="39"/>
  <c r="J28" i="39"/>
  <c r="O28" i="39"/>
  <c r="L28" i="39"/>
  <c r="M28" i="39" s="1"/>
  <c r="N28" i="39"/>
  <c r="K28" i="39"/>
  <c r="L34" i="39"/>
  <c r="M34" i="39" s="1"/>
  <c r="N34" i="39"/>
  <c r="J34" i="39"/>
  <c r="O34" i="39"/>
  <c r="K34" i="39"/>
  <c r="N5" i="18"/>
  <c r="J5" i="18"/>
  <c r="O5" i="18"/>
  <c r="K5" i="18"/>
  <c r="L5" i="18"/>
  <c r="M5" i="18" s="1"/>
  <c r="N21" i="18"/>
  <c r="J21" i="18"/>
  <c r="O21" i="18"/>
  <c r="K21" i="18"/>
  <c r="L21" i="18"/>
  <c r="M21" i="18" s="1"/>
  <c r="J11" i="20"/>
  <c r="O11" i="20"/>
  <c r="K11" i="20"/>
  <c r="L11" i="20"/>
  <c r="M11" i="20" s="1"/>
  <c r="N11" i="20"/>
  <c r="N9" i="20"/>
  <c r="J9" i="20"/>
  <c r="O9" i="20"/>
  <c r="K9" i="20"/>
  <c r="L9" i="20"/>
  <c r="M9" i="20" s="1"/>
  <c r="N25" i="20"/>
  <c r="J25" i="20"/>
  <c r="O25" i="20"/>
  <c r="K25" i="20"/>
  <c r="L25" i="20"/>
  <c r="M25" i="20" s="1"/>
  <c r="L18" i="20"/>
  <c r="M18" i="20" s="1"/>
  <c r="J18" i="20"/>
  <c r="N18" i="20"/>
  <c r="K18" i="20"/>
  <c r="O18" i="20"/>
  <c r="R15" i="34"/>
  <c r="R6" i="34"/>
  <c r="R57" i="34"/>
  <c r="J23" i="33"/>
  <c r="N23" i="33"/>
  <c r="K23" i="33"/>
  <c r="O23" i="33"/>
  <c r="L23" i="33"/>
  <c r="M23" i="33" s="1"/>
  <c r="J30" i="55"/>
  <c r="O30" i="55"/>
  <c r="K30" i="55"/>
  <c r="L30" i="55"/>
  <c r="M30" i="55" s="1"/>
  <c r="N30" i="55"/>
  <c r="J28" i="52"/>
  <c r="O28" i="52"/>
  <c r="K28" i="52"/>
  <c r="L28" i="52"/>
  <c r="M28" i="52" s="1"/>
  <c r="N28" i="52"/>
  <c r="G40" i="47"/>
  <c r="L14" i="45"/>
  <c r="M14" i="45" s="1"/>
  <c r="J14" i="45"/>
  <c r="N14" i="45"/>
  <c r="K14" i="45"/>
  <c r="O14" i="45"/>
  <c r="L30" i="45"/>
  <c r="M30" i="45" s="1"/>
  <c r="J30" i="45"/>
  <c r="N30" i="45"/>
  <c r="O30" i="45"/>
  <c r="K30" i="45"/>
  <c r="L29" i="23"/>
  <c r="M29" i="23" s="1"/>
  <c r="J29" i="23"/>
  <c r="N29" i="23"/>
  <c r="O29" i="23"/>
  <c r="K29" i="23"/>
  <c r="K16" i="23"/>
  <c r="L16" i="23"/>
  <c r="M16" i="23" s="1"/>
  <c r="N16" i="23"/>
  <c r="J16" i="23"/>
  <c r="O16" i="23"/>
  <c r="N12" i="23"/>
  <c r="J12" i="23"/>
  <c r="O12" i="23"/>
  <c r="K12" i="23"/>
  <c r="L12" i="23"/>
  <c r="M12" i="23" s="1"/>
  <c r="N28" i="23"/>
  <c r="J28" i="23"/>
  <c r="O28" i="23"/>
  <c r="K28" i="23"/>
  <c r="L28" i="23"/>
  <c r="M28" i="23" s="1"/>
  <c r="L15" i="20"/>
  <c r="M15" i="20" s="1"/>
  <c r="N15" i="20"/>
  <c r="J15" i="20"/>
  <c r="O15" i="20"/>
  <c r="K15" i="20"/>
  <c r="L31" i="20"/>
  <c r="M31" i="20" s="1"/>
  <c r="N31" i="20"/>
  <c r="J31" i="20"/>
  <c r="O31" i="20"/>
  <c r="K31" i="20"/>
  <c r="J30" i="20"/>
  <c r="N30" i="20"/>
  <c r="K30" i="20"/>
  <c r="O30" i="20"/>
  <c r="L30" i="20"/>
  <c r="M30" i="20" s="1"/>
  <c r="K23" i="35"/>
  <c r="N23" i="35"/>
  <c r="J23" i="35"/>
  <c r="L23" i="35"/>
  <c r="M23" i="35" s="1"/>
  <c r="O23" i="35"/>
  <c r="L32" i="33"/>
  <c r="M32" i="33" s="1"/>
  <c r="N32" i="33"/>
  <c r="J32" i="33"/>
  <c r="O32" i="33"/>
  <c r="K32" i="33"/>
  <c r="L24" i="33"/>
  <c r="M24" i="33" s="1"/>
  <c r="K24" i="33"/>
  <c r="N24" i="33"/>
  <c r="J24" i="33"/>
  <c r="O24" i="33"/>
  <c r="L18" i="35"/>
  <c r="M18" i="35" s="1"/>
  <c r="N18" i="35"/>
  <c r="J18" i="35"/>
  <c r="O18" i="35"/>
  <c r="K18" i="35"/>
  <c r="K24" i="37"/>
  <c r="L24" i="37"/>
  <c r="M24" i="37" s="1"/>
  <c r="N24" i="37"/>
  <c r="J24" i="37"/>
  <c r="O24" i="37"/>
  <c r="K32" i="37"/>
  <c r="L32" i="37"/>
  <c r="M32" i="37" s="1"/>
  <c r="N32" i="37"/>
  <c r="O32" i="37"/>
  <c r="J32" i="37"/>
  <c r="J8" i="47"/>
  <c r="O8" i="47"/>
  <c r="K8" i="47"/>
  <c r="L8" i="47"/>
  <c r="M8" i="47" s="1"/>
  <c r="N8" i="47"/>
  <c r="K17" i="31"/>
  <c r="O17" i="31"/>
  <c r="J17" i="31"/>
  <c r="L17" i="31"/>
  <c r="M17" i="31" s="1"/>
  <c r="N17" i="31"/>
  <c r="J12" i="31"/>
  <c r="O12" i="31"/>
  <c r="K12" i="31"/>
  <c r="N12" i="31"/>
  <c r="L12" i="31"/>
  <c r="M12" i="31" s="1"/>
  <c r="K14" i="31"/>
  <c r="J14" i="31"/>
  <c r="L14" i="31"/>
  <c r="M14" i="31" s="1"/>
  <c r="O14" i="31"/>
  <c r="N14" i="31"/>
  <c r="J15" i="31"/>
  <c r="N15" i="31"/>
  <c r="K15" i="31"/>
  <c r="O15" i="31"/>
  <c r="L15" i="31"/>
  <c r="M15" i="31" s="1"/>
  <c r="L16" i="31"/>
  <c r="M16" i="31" s="1"/>
  <c r="N16" i="31"/>
  <c r="J16" i="31"/>
  <c r="O16" i="31"/>
  <c r="K16" i="31"/>
  <c r="L5" i="31"/>
  <c r="M5" i="31" s="1"/>
  <c r="J5" i="31"/>
  <c r="N5" i="31"/>
  <c r="K5" i="31"/>
  <c r="O5" i="31"/>
  <c r="J25" i="45"/>
  <c r="N25" i="45"/>
  <c r="L25" i="45"/>
  <c r="M25" i="45" s="1"/>
  <c r="K25" i="45"/>
  <c r="O25" i="45"/>
  <c r="J33" i="54"/>
  <c r="N33" i="54"/>
  <c r="K33" i="54"/>
  <c r="O33" i="54"/>
  <c r="L33" i="54"/>
  <c r="M33" i="54" s="1"/>
  <c r="N10" i="54"/>
  <c r="J10" i="54"/>
  <c r="O10" i="54"/>
  <c r="K10" i="54"/>
  <c r="L10" i="54"/>
  <c r="M10" i="54" s="1"/>
  <c r="J22" i="37"/>
  <c r="O22" i="37"/>
  <c r="K22" i="37"/>
  <c r="L22" i="37"/>
  <c r="M22" i="37" s="1"/>
  <c r="N22" i="37"/>
  <c r="N20" i="55"/>
  <c r="J20" i="55"/>
  <c r="O20" i="55"/>
  <c r="K20" i="55"/>
  <c r="L20" i="55"/>
  <c r="M20" i="55" s="1"/>
  <c r="J15" i="53"/>
  <c r="N15" i="53"/>
  <c r="K15" i="53"/>
  <c r="O15" i="53"/>
  <c r="L15" i="53"/>
  <c r="M15" i="53" s="1"/>
  <c r="J16" i="47"/>
  <c r="O16" i="47"/>
  <c r="K16" i="47"/>
  <c r="L16" i="47"/>
  <c r="M16" i="47" s="1"/>
  <c r="N16" i="47"/>
  <c r="J33" i="41"/>
  <c r="N33" i="41"/>
  <c r="L33" i="41"/>
  <c r="M33" i="41" s="1"/>
  <c r="K33" i="41"/>
  <c r="O33" i="41"/>
  <c r="J31" i="41"/>
  <c r="N31" i="41"/>
  <c r="L31" i="41"/>
  <c r="M31" i="41" s="1"/>
  <c r="O31" i="41"/>
  <c r="K31" i="41"/>
  <c r="J7" i="54"/>
  <c r="N7" i="54"/>
  <c r="K7" i="54"/>
  <c r="O7" i="54"/>
  <c r="L7" i="54"/>
  <c r="K21" i="16"/>
  <c r="O21" i="16"/>
  <c r="L21" i="16"/>
  <c r="M21" i="16" s="1"/>
  <c r="B40" i="17" s="1"/>
  <c r="N21" i="16"/>
  <c r="J21" i="16"/>
  <c r="L27" i="53"/>
  <c r="M27" i="53" s="1"/>
  <c r="J27" i="53"/>
  <c r="N27" i="53"/>
  <c r="K27" i="53"/>
  <c r="O27" i="53"/>
  <c r="L32" i="53"/>
  <c r="M32" i="53" s="1"/>
  <c r="N32" i="53"/>
  <c r="J32" i="53"/>
  <c r="O32" i="53"/>
  <c r="K32" i="53"/>
  <c r="L16" i="53"/>
  <c r="M16" i="53" s="1"/>
  <c r="N16" i="53"/>
  <c r="J16" i="53"/>
  <c r="O16" i="53"/>
  <c r="K16" i="53"/>
  <c r="J31" i="53"/>
  <c r="N31" i="53"/>
  <c r="K31" i="53"/>
  <c r="O31" i="53"/>
  <c r="L31" i="53"/>
  <c r="M31" i="53" s="1"/>
  <c r="J15" i="37"/>
  <c r="N15" i="37"/>
  <c r="K15" i="37"/>
  <c r="O15" i="37"/>
  <c r="L15" i="37"/>
  <c r="M15" i="37" s="1"/>
  <c r="L21" i="44"/>
  <c r="M21" i="44" s="1"/>
  <c r="J21" i="44"/>
  <c r="N21" i="44"/>
  <c r="K21" i="44"/>
  <c r="O21" i="44"/>
  <c r="L29" i="44"/>
  <c r="M29" i="44" s="1"/>
  <c r="J29" i="44"/>
  <c r="N29" i="44"/>
  <c r="O29" i="44"/>
  <c r="K29" i="44"/>
  <c r="N4" i="55"/>
  <c r="J4" i="55"/>
  <c r="O4" i="55"/>
  <c r="K4" i="55"/>
  <c r="L4" i="55"/>
  <c r="M4" i="55" s="1"/>
  <c r="J6" i="51"/>
  <c r="N6" i="51"/>
  <c r="L6" i="51"/>
  <c r="M6" i="51" s="1"/>
  <c r="O6" i="51"/>
  <c r="K6" i="51"/>
  <c r="L10" i="41"/>
  <c r="M10" i="41" s="1"/>
  <c r="B18" i="42" s="1"/>
  <c r="J10" i="41"/>
  <c r="N10" i="41"/>
  <c r="K10" i="41"/>
  <c r="O10" i="41"/>
  <c r="L28" i="41"/>
  <c r="M28" i="41" s="1"/>
  <c r="J28" i="41"/>
  <c r="N28" i="41"/>
  <c r="O28" i="41"/>
  <c r="K28" i="41"/>
  <c r="N18" i="53"/>
  <c r="J18" i="53"/>
  <c r="O18" i="53"/>
  <c r="K18" i="53"/>
  <c r="L18" i="53"/>
  <c r="M18" i="53" s="1"/>
  <c r="J20" i="53"/>
  <c r="O20" i="53"/>
  <c r="K20" i="53"/>
  <c r="L20" i="53"/>
  <c r="M20" i="53" s="1"/>
  <c r="N20" i="53"/>
  <c r="L16" i="54"/>
  <c r="N16" i="54"/>
  <c r="J16" i="54"/>
  <c r="O16" i="54"/>
  <c r="K16" i="54"/>
  <c r="J15" i="54"/>
  <c r="N15" i="54"/>
  <c r="K15" i="54"/>
  <c r="O15" i="54"/>
  <c r="L15" i="54"/>
  <c r="K11" i="12"/>
  <c r="L11" i="12"/>
  <c r="M11" i="12" s="1"/>
  <c r="N11" i="12"/>
  <c r="J11" i="12"/>
  <c r="O11" i="12"/>
  <c r="K19" i="12"/>
  <c r="L19" i="12"/>
  <c r="M19" i="12" s="1"/>
  <c r="N19" i="12"/>
  <c r="O19" i="12"/>
  <c r="J19" i="12"/>
  <c r="J26" i="50"/>
  <c r="O26" i="50"/>
  <c r="K26" i="50"/>
  <c r="L26" i="50"/>
  <c r="M26" i="50" s="1"/>
  <c r="N26" i="50"/>
  <c r="J7" i="44"/>
  <c r="N7" i="44"/>
  <c r="K7" i="44"/>
  <c r="O7" i="44"/>
  <c r="L7" i="44"/>
  <c r="M7" i="44" s="1"/>
  <c r="K28" i="50"/>
  <c r="L28" i="50"/>
  <c r="M28" i="50" s="1"/>
  <c r="N28" i="50"/>
  <c r="O28" i="50"/>
  <c r="J28" i="50"/>
  <c r="J22" i="43"/>
  <c r="N22" i="43"/>
  <c r="K22" i="43"/>
  <c r="O22" i="43"/>
  <c r="L22" i="43"/>
  <c r="M22" i="43" s="1"/>
  <c r="J6" i="23"/>
  <c r="O6" i="23"/>
  <c r="K6" i="23"/>
  <c r="L6" i="23"/>
  <c r="M6" i="23" s="1"/>
  <c r="N6" i="23"/>
  <c r="L22" i="35"/>
  <c r="M22" i="35" s="1"/>
  <c r="J22" i="35"/>
  <c r="O22" i="35"/>
  <c r="N22" i="35"/>
  <c r="K22" i="35"/>
  <c r="J6" i="43"/>
  <c r="N6" i="43"/>
  <c r="K6" i="43"/>
  <c r="O6" i="43"/>
  <c r="L6" i="43"/>
  <c r="M6" i="43" s="1"/>
  <c r="K16" i="20"/>
  <c r="O16" i="20"/>
  <c r="L16" i="20"/>
  <c r="M16" i="20" s="1"/>
  <c r="J16" i="20"/>
  <c r="N16" i="20"/>
  <c r="J33" i="55"/>
  <c r="N33" i="55"/>
  <c r="K33" i="55"/>
  <c r="O33" i="55"/>
  <c r="L33" i="55"/>
  <c r="M33" i="55" s="1"/>
  <c r="L3" i="51"/>
  <c r="J3" i="51"/>
  <c r="N3" i="51"/>
  <c r="O3" i="51"/>
  <c r="K3" i="51"/>
  <c r="K15" i="43"/>
  <c r="O15" i="43"/>
  <c r="L15" i="43"/>
  <c r="M15" i="43" s="1"/>
  <c r="J15" i="43"/>
  <c r="N15" i="43"/>
  <c r="J23" i="23"/>
  <c r="N23" i="23"/>
  <c r="K23" i="23"/>
  <c r="O23" i="23"/>
  <c r="L23" i="23"/>
  <c r="M23" i="23" s="1"/>
  <c r="B44" i="24" s="1"/>
  <c r="K21" i="20"/>
  <c r="L21" i="20"/>
  <c r="M21" i="20" s="1"/>
  <c r="N21" i="20"/>
  <c r="J21" i="20"/>
  <c r="O21" i="20"/>
  <c r="L30" i="35"/>
  <c r="M30" i="35" s="1"/>
  <c r="B58" i="36" s="1"/>
  <c r="J30" i="35"/>
  <c r="O30" i="35"/>
  <c r="N30" i="35"/>
  <c r="K30" i="35"/>
  <c r="L29" i="48"/>
  <c r="M29" i="48" s="1"/>
  <c r="J29" i="48"/>
  <c r="N29" i="48"/>
  <c r="K29" i="48"/>
  <c r="O29" i="48"/>
  <c r="J9" i="55"/>
  <c r="N9" i="55"/>
  <c r="K9" i="55"/>
  <c r="O9" i="55"/>
  <c r="L9" i="55"/>
  <c r="M9" i="55" s="1"/>
  <c r="K7" i="43"/>
  <c r="O7" i="43"/>
  <c r="L7" i="43"/>
  <c r="M7" i="43" s="1"/>
  <c r="J7" i="43"/>
  <c r="N7" i="43"/>
  <c r="K3" i="35"/>
  <c r="L3" i="35"/>
  <c r="M3" i="35" s="1"/>
  <c r="N3" i="35"/>
  <c r="O3" i="35"/>
  <c r="J3" i="35"/>
  <c r="J31" i="45"/>
  <c r="L31" i="45"/>
  <c r="M31" i="45" s="1"/>
  <c r="O31" i="45"/>
  <c r="K31" i="45"/>
  <c r="N31" i="45"/>
  <c r="L19" i="52"/>
  <c r="M19" i="52" s="1"/>
  <c r="J19" i="52"/>
  <c r="N19" i="52"/>
  <c r="K19" i="52"/>
  <c r="O19" i="52"/>
  <c r="N20" i="46"/>
  <c r="J20" i="46"/>
  <c r="O20" i="46"/>
  <c r="K20" i="46"/>
  <c r="L20" i="46"/>
  <c r="M20" i="46" s="1"/>
  <c r="K7" i="18"/>
  <c r="L7" i="18"/>
  <c r="M7" i="18" s="1"/>
  <c r="B12" i="19" s="1"/>
  <c r="N7" i="18"/>
  <c r="J7" i="18"/>
  <c r="O7" i="18"/>
  <c r="L31" i="43"/>
  <c r="M31" i="43" s="1"/>
  <c r="N31" i="43"/>
  <c r="J31" i="43"/>
  <c r="O31" i="43"/>
  <c r="K31" i="43"/>
  <c r="N12" i="55"/>
  <c r="J12" i="55"/>
  <c r="O12" i="55"/>
  <c r="K12" i="55"/>
  <c r="L12" i="55"/>
  <c r="M12" i="55" s="1"/>
  <c r="L18" i="55"/>
  <c r="M18" i="55" s="1"/>
  <c r="N18" i="55"/>
  <c r="J18" i="55"/>
  <c r="O18" i="55"/>
  <c r="K18" i="55"/>
  <c r="K21" i="43"/>
  <c r="O21" i="43"/>
  <c r="L21" i="43"/>
  <c r="M21" i="43" s="1"/>
  <c r="J21" i="43"/>
  <c r="N21" i="43"/>
  <c r="N33" i="35"/>
  <c r="K33" i="35"/>
  <c r="O33" i="35"/>
  <c r="J33" i="35"/>
  <c r="L33" i="35"/>
  <c r="M33" i="35" s="1"/>
  <c r="B64" i="36" s="1"/>
  <c r="L30" i="49"/>
  <c r="M30" i="49" s="1"/>
  <c r="N30" i="49"/>
  <c r="J30" i="49"/>
  <c r="O30" i="49"/>
  <c r="K30" i="49"/>
  <c r="K27" i="44"/>
  <c r="O27" i="44"/>
  <c r="L27" i="44"/>
  <c r="M27" i="44" s="1"/>
  <c r="J27" i="44"/>
  <c r="N27" i="44"/>
  <c r="L25" i="49"/>
  <c r="M25" i="49" s="1"/>
  <c r="J25" i="49"/>
  <c r="N25" i="49"/>
  <c r="O25" i="49"/>
  <c r="K25" i="49"/>
  <c r="J20" i="35"/>
  <c r="O20" i="35"/>
  <c r="L20" i="35"/>
  <c r="M20" i="35" s="1"/>
  <c r="K20" i="35"/>
  <c r="N20" i="35"/>
  <c r="J33" i="46"/>
  <c r="N33" i="46"/>
  <c r="K33" i="46"/>
  <c r="O33" i="46"/>
  <c r="L33" i="46"/>
  <c r="M33" i="46" s="1"/>
  <c r="K15" i="47"/>
  <c r="L15" i="47"/>
  <c r="M15" i="47" s="1"/>
  <c r="N15" i="47"/>
  <c r="J15" i="47"/>
  <c r="O15" i="47"/>
  <c r="J29" i="51"/>
  <c r="N29" i="51"/>
  <c r="K29" i="51"/>
  <c r="O29" i="51"/>
  <c r="L29" i="51"/>
  <c r="M29" i="51" s="1"/>
  <c r="K22" i="51"/>
  <c r="O22" i="51"/>
  <c r="L22" i="51"/>
  <c r="M22" i="51" s="1"/>
  <c r="J22" i="51"/>
  <c r="N22" i="51"/>
  <c r="N25" i="47"/>
  <c r="J25" i="47"/>
  <c r="O25" i="47"/>
  <c r="K25" i="47"/>
  <c r="L25" i="47"/>
  <c r="M25" i="47" s="1"/>
  <c r="J21" i="51"/>
  <c r="N21" i="51"/>
  <c r="K21" i="51"/>
  <c r="O21" i="51"/>
  <c r="L21" i="51"/>
  <c r="M21" i="51" s="1"/>
  <c r="J24" i="47"/>
  <c r="O24" i="47"/>
  <c r="K24" i="47"/>
  <c r="L24" i="47"/>
  <c r="M24" i="47" s="1"/>
  <c r="N24" i="47"/>
  <c r="K27" i="55"/>
  <c r="O27" i="55"/>
  <c r="L27" i="55"/>
  <c r="M27" i="55" s="1"/>
  <c r="N27" i="55"/>
  <c r="J27" i="55"/>
  <c r="L7" i="45"/>
  <c r="M7" i="45" s="1"/>
  <c r="J7" i="45"/>
  <c r="N7" i="45"/>
  <c r="O7" i="45"/>
  <c r="K7" i="45"/>
  <c r="K34" i="55"/>
  <c r="L24" i="43"/>
  <c r="M24" i="43" s="1"/>
  <c r="L32" i="16"/>
  <c r="M32" i="16" s="1"/>
  <c r="B62" i="17" s="1"/>
  <c r="O31" i="54"/>
  <c r="L26" i="52"/>
  <c r="M26" i="52" s="1"/>
  <c r="R7" i="21"/>
  <c r="I46" i="21"/>
  <c r="L7" i="32"/>
  <c r="R7" i="32"/>
  <c r="O55" i="32"/>
  <c r="L23" i="32"/>
  <c r="I39" i="32"/>
  <c r="R55" i="32"/>
  <c r="B19" i="34"/>
  <c r="L7" i="21"/>
  <c r="L14" i="32"/>
  <c r="R14" i="32"/>
  <c r="L62" i="32"/>
  <c r="L46" i="32"/>
  <c r="R39" i="32"/>
  <c r="P11" i="45"/>
  <c r="R14" i="21"/>
  <c r="L27" i="34"/>
  <c r="O20" i="40"/>
  <c r="I64" i="40"/>
  <c r="L32" i="40"/>
  <c r="I5" i="34"/>
  <c r="L12" i="34"/>
  <c r="R31" i="34"/>
  <c r="I26" i="21"/>
  <c r="I10" i="21"/>
  <c r="O11" i="21"/>
  <c r="R27" i="21"/>
  <c r="R10" i="21"/>
  <c r="L58" i="21"/>
  <c r="I21" i="32"/>
  <c r="I31" i="32"/>
  <c r="L56" i="32"/>
  <c r="O59" i="17"/>
  <c r="O12" i="34"/>
  <c r="O32" i="34"/>
  <c r="O57" i="34"/>
  <c r="L27" i="21"/>
  <c r="L11" i="21"/>
  <c r="O43" i="21"/>
  <c r="O42" i="21"/>
  <c r="R26" i="21"/>
  <c r="R58" i="21"/>
  <c r="R16" i="32"/>
  <c r="O64" i="32"/>
  <c r="L40" i="32"/>
  <c r="I42" i="17"/>
  <c r="O36" i="40"/>
  <c r="L16" i="40"/>
  <c r="R52" i="40"/>
  <c r="I32" i="40"/>
  <c r="I48" i="40"/>
  <c r="O64" i="40"/>
  <c r="R16" i="40"/>
  <c r="R36" i="40"/>
  <c r="L64" i="40"/>
  <c r="O4" i="40"/>
  <c r="O32" i="40"/>
  <c r="I52" i="40"/>
  <c r="L4" i="40"/>
  <c r="L20" i="40"/>
  <c r="O15" i="34"/>
  <c r="R32" i="34"/>
  <c r="L37" i="34"/>
  <c r="I27" i="21"/>
  <c r="I43" i="21"/>
  <c r="L43" i="21"/>
  <c r="O10" i="21"/>
  <c r="O58" i="21"/>
  <c r="O13" i="32"/>
  <c r="L54" i="32"/>
  <c r="I45" i="32"/>
  <c r="L42" i="17"/>
  <c r="R11" i="17"/>
  <c r="V3" i="40"/>
  <c r="B65" i="34"/>
  <c r="I26" i="34"/>
  <c r="P27" i="33"/>
  <c r="P19" i="31"/>
  <c r="V66" i="24"/>
  <c r="L65" i="36"/>
  <c r="R10" i="34"/>
  <c r="R59" i="34"/>
  <c r="L60" i="36"/>
  <c r="I10" i="34"/>
  <c r="H36" i="47"/>
  <c r="B3" i="38"/>
  <c r="O42" i="34"/>
  <c r="L25" i="34"/>
  <c r="O21" i="34"/>
  <c r="O63" i="34"/>
  <c r="I32" i="34"/>
  <c r="I47" i="34"/>
  <c r="I12" i="34"/>
  <c r="O28" i="34"/>
  <c r="I64" i="34"/>
  <c r="R37" i="34"/>
  <c r="O60" i="34"/>
  <c r="L31" i="34"/>
  <c r="R47" i="34"/>
  <c r="V10" i="40"/>
  <c r="V56" i="40"/>
  <c r="V25" i="40"/>
  <c r="B17" i="19"/>
  <c r="O5" i="34"/>
  <c r="I28" i="34"/>
  <c r="R5" i="34"/>
  <c r="R38" i="34"/>
  <c r="L64" i="34"/>
  <c r="I16" i="34"/>
  <c r="L44" i="34"/>
  <c r="R12" i="34"/>
  <c r="L48" i="34"/>
  <c r="I63" i="34"/>
  <c r="O37" i="34"/>
  <c r="O53" i="34"/>
  <c r="V40" i="24"/>
  <c r="B9" i="40"/>
  <c r="O9" i="34"/>
  <c r="I38" i="34"/>
  <c r="R21" i="34"/>
  <c r="L15" i="34"/>
  <c r="L6" i="34"/>
  <c r="L22" i="34"/>
  <c r="I48" i="34"/>
  <c r="L16" i="34"/>
  <c r="O54" i="34"/>
  <c r="R44" i="34"/>
  <c r="I41" i="34"/>
  <c r="R17" i="40"/>
  <c r="L21" i="34"/>
  <c r="I15" i="34"/>
  <c r="I9" i="34"/>
  <c r="O16" i="34"/>
  <c r="O38" i="34"/>
  <c r="R60" i="34"/>
  <c r="R16" i="34"/>
  <c r="L38" i="34"/>
  <c r="O48" i="34"/>
  <c r="R64" i="34"/>
  <c r="I37" i="34"/>
  <c r="L63" i="34"/>
  <c r="I6" i="32"/>
  <c r="I5" i="32"/>
  <c r="I37" i="32"/>
  <c r="R22" i="32"/>
  <c r="O32" i="32"/>
  <c r="L5" i="32"/>
  <c r="L21" i="32"/>
  <c r="L53" i="32"/>
  <c r="R40" i="32"/>
  <c r="O45" i="32"/>
  <c r="L63" i="32"/>
  <c r="R64" i="32"/>
  <c r="G46" i="43"/>
  <c r="P26" i="37"/>
  <c r="L53" i="34"/>
  <c r="L28" i="34"/>
  <c r="I21" i="34"/>
  <c r="R22" i="34"/>
  <c r="R41" i="34"/>
  <c r="I6" i="34"/>
  <c r="I22" i="34"/>
  <c r="I44" i="34"/>
  <c r="R54" i="34"/>
  <c r="I25" i="34"/>
  <c r="L47" i="34"/>
  <c r="R63" i="34"/>
  <c r="O16" i="32"/>
  <c r="I8" i="32"/>
  <c r="O24" i="32"/>
  <c r="R54" i="32"/>
  <c r="R31" i="32"/>
  <c r="L37" i="32"/>
  <c r="L13" i="32"/>
  <c r="L29" i="32"/>
  <c r="R32" i="32"/>
  <c r="O47" i="32"/>
  <c r="L47" i="32"/>
  <c r="R63" i="32"/>
  <c r="B3" i="19"/>
  <c r="B25" i="42"/>
  <c r="P18" i="44"/>
  <c r="P15" i="48"/>
  <c r="P3" i="33"/>
  <c r="P21" i="41"/>
  <c r="P26" i="44"/>
  <c r="P29" i="46"/>
  <c r="P32" i="46"/>
  <c r="P29" i="41"/>
  <c r="P18" i="37"/>
  <c r="P10" i="33"/>
  <c r="L5" i="34"/>
  <c r="O44" i="34"/>
  <c r="L41" i="34"/>
  <c r="R48" i="34"/>
  <c r="I31" i="34"/>
  <c r="O47" i="34"/>
  <c r="O6" i="34"/>
  <c r="R28" i="34"/>
  <c r="O64" i="34"/>
  <c r="L57" i="34"/>
  <c r="O25" i="34"/>
  <c r="O6" i="32"/>
  <c r="R8" i="32"/>
  <c r="I22" i="32"/>
  <c r="O56" i="32"/>
  <c r="O48" i="32"/>
  <c r="L38" i="32"/>
  <c r="I15" i="32"/>
  <c r="R29" i="32"/>
  <c r="O38" i="32"/>
  <c r="R61" i="32"/>
  <c r="I53" i="32"/>
  <c r="H38" i="43"/>
  <c r="P7" i="48"/>
  <c r="P23" i="48"/>
  <c r="I6" i="17"/>
  <c r="O7" i="34"/>
  <c r="O55" i="34"/>
  <c r="L36" i="17"/>
  <c r="L14" i="34"/>
  <c r="L23" i="34"/>
  <c r="O30" i="40"/>
  <c r="P5" i="46"/>
  <c r="L54" i="17"/>
  <c r="I39" i="34"/>
  <c r="I22" i="17"/>
  <c r="L52" i="17"/>
  <c r="I4" i="17"/>
  <c r="R7" i="34"/>
  <c r="R14" i="34"/>
  <c r="O39" i="34"/>
  <c r="I46" i="34"/>
  <c r="O62" i="34"/>
  <c r="R23" i="34"/>
  <c r="R22" i="40"/>
  <c r="R45" i="17"/>
  <c r="I13" i="17"/>
  <c r="I20" i="17"/>
  <c r="L7" i="34"/>
  <c r="O23" i="34"/>
  <c r="L62" i="34"/>
  <c r="R46" i="34"/>
  <c r="L46" i="34"/>
  <c r="R39" i="34"/>
  <c r="L61" i="40"/>
  <c r="G50" i="43"/>
  <c r="I40" i="46"/>
  <c r="L4" i="17"/>
  <c r="O29" i="17"/>
  <c r="I36" i="17"/>
  <c r="H36" i="52"/>
  <c r="I30" i="34"/>
  <c r="O30" i="34"/>
  <c r="I14" i="34"/>
  <c r="I55" i="34"/>
  <c r="I62" i="34"/>
  <c r="P21" i="46"/>
  <c r="R53" i="40"/>
  <c r="G37" i="50"/>
  <c r="F40" i="52"/>
  <c r="B35" i="24"/>
  <c r="P31" i="50"/>
  <c r="P18" i="31"/>
  <c r="P28" i="46"/>
  <c r="P16" i="46"/>
  <c r="P6" i="52"/>
  <c r="P26" i="33"/>
  <c r="P13" i="46"/>
  <c r="P19" i="23"/>
  <c r="P10" i="31"/>
  <c r="P14" i="46"/>
  <c r="P24" i="50"/>
  <c r="I33" i="40"/>
  <c r="F36" i="46"/>
  <c r="H40" i="46"/>
  <c r="B19" i="32"/>
  <c r="O6" i="17"/>
  <c r="O33" i="17"/>
  <c r="O49" i="17"/>
  <c r="O8" i="17"/>
  <c r="I40" i="17"/>
  <c r="I56" i="17"/>
  <c r="R17" i="17"/>
  <c r="R33" i="17"/>
  <c r="R54" i="17"/>
  <c r="L8" i="17"/>
  <c r="L24" i="17"/>
  <c r="O47" i="17"/>
  <c r="L11" i="34"/>
  <c r="O43" i="34"/>
  <c r="L42" i="34"/>
  <c r="O10" i="34"/>
  <c r="I43" i="34"/>
  <c r="R27" i="34"/>
  <c r="H37" i="46"/>
  <c r="I41" i="46"/>
  <c r="P31" i="46"/>
  <c r="R13" i="17"/>
  <c r="O38" i="17"/>
  <c r="L61" i="17"/>
  <c r="L20" i="17"/>
  <c r="O40" i="17"/>
  <c r="L63" i="17"/>
  <c r="R22" i="17"/>
  <c r="L38" i="17"/>
  <c r="O61" i="17"/>
  <c r="I15" i="17"/>
  <c r="R24" i="17"/>
  <c r="I52" i="17"/>
  <c r="B19" i="24"/>
  <c r="R26" i="34"/>
  <c r="I11" i="34"/>
  <c r="O58" i="34"/>
  <c r="O26" i="34"/>
  <c r="L58" i="34"/>
  <c r="L43" i="34"/>
  <c r="O17" i="17"/>
  <c r="L45" i="17"/>
  <c r="O65" i="17"/>
  <c r="R31" i="17"/>
  <c r="L47" i="17"/>
  <c r="R63" i="17"/>
  <c r="I29" i="17"/>
  <c r="R49" i="17"/>
  <c r="R65" i="17"/>
  <c r="O15" i="17"/>
  <c r="I31" i="17"/>
  <c r="B33" i="19"/>
  <c r="O11" i="34"/>
  <c r="R58" i="34"/>
  <c r="I59" i="34"/>
  <c r="I27" i="34"/>
  <c r="R42" i="34"/>
  <c r="B33" i="34"/>
  <c r="O23" i="21"/>
  <c r="I62" i="21"/>
  <c r="L10" i="17"/>
  <c r="R42" i="17"/>
  <c r="I43" i="17"/>
  <c r="I10" i="17"/>
  <c r="I58" i="17"/>
  <c r="L27" i="17"/>
  <c r="I39" i="21"/>
  <c r="I14" i="21"/>
  <c r="O39" i="21"/>
  <c r="R39" i="21"/>
  <c r="I55" i="21"/>
  <c r="L46" i="21"/>
  <c r="I30" i="21"/>
  <c r="O62" i="21"/>
  <c r="R10" i="17"/>
  <c r="L58" i="17"/>
  <c r="O43" i="17"/>
  <c r="I26" i="17"/>
  <c r="O58" i="17"/>
  <c r="R27" i="17"/>
  <c r="P3" i="37"/>
  <c r="R23" i="21"/>
  <c r="L30" i="21"/>
  <c r="L23" i="21"/>
  <c r="O55" i="21"/>
  <c r="R55" i="21"/>
  <c r="L14" i="21"/>
  <c r="R46" i="21"/>
  <c r="B7" i="42"/>
  <c r="L26" i="17"/>
  <c r="O11" i="17"/>
  <c r="I59" i="17"/>
  <c r="O26" i="17"/>
  <c r="L11" i="17"/>
  <c r="P7" i="46"/>
  <c r="B49" i="38"/>
  <c r="P23" i="50"/>
  <c r="P30" i="46"/>
  <c r="P31" i="48"/>
  <c r="P27" i="37"/>
  <c r="P11" i="33"/>
  <c r="P5" i="52"/>
  <c r="P13" i="52"/>
  <c r="P19" i="33"/>
  <c r="I5" i="40"/>
  <c r="O37" i="40"/>
  <c r="R33" i="40"/>
  <c r="P15" i="50"/>
  <c r="O5" i="40"/>
  <c r="O49" i="40"/>
  <c r="L37" i="40"/>
  <c r="B34" i="38"/>
  <c r="B20" i="34"/>
  <c r="P11" i="31"/>
  <c r="I21" i="40"/>
  <c r="L5" i="40"/>
  <c r="L53" i="40"/>
  <c r="H37" i="50"/>
  <c r="P24" i="48"/>
  <c r="I35" i="45"/>
  <c r="F35" i="45"/>
  <c r="I17" i="40"/>
  <c r="L49" i="40"/>
  <c r="P18" i="18"/>
  <c r="B4" i="19"/>
  <c r="H48" i="53"/>
  <c r="P30" i="53"/>
  <c r="F49" i="49"/>
  <c r="P34" i="37"/>
  <c r="P15" i="49"/>
  <c r="P8" i="51"/>
  <c r="O33" i="40"/>
  <c r="I53" i="40"/>
  <c r="L21" i="40"/>
  <c r="L65" i="40"/>
  <c r="V60" i="24"/>
  <c r="O17" i="40"/>
  <c r="I37" i="40"/>
  <c r="O65" i="40"/>
  <c r="R21" i="40"/>
  <c r="R49" i="40"/>
  <c r="P13" i="39"/>
  <c r="P13" i="47"/>
  <c r="P16" i="55"/>
  <c r="P27" i="31"/>
  <c r="P3" i="18"/>
  <c r="P31" i="49"/>
  <c r="F36" i="52"/>
  <c r="I28" i="36"/>
  <c r="R25" i="36"/>
  <c r="R47" i="36"/>
  <c r="B34" i="34"/>
  <c r="I6" i="40"/>
  <c r="I44" i="40"/>
  <c r="R30" i="40"/>
  <c r="P30" i="39"/>
  <c r="P6" i="39"/>
  <c r="B20" i="32"/>
  <c r="B26" i="42"/>
  <c r="H36" i="46"/>
  <c r="P32" i="51"/>
  <c r="P29" i="54"/>
  <c r="P24" i="46"/>
  <c r="P8" i="46"/>
  <c r="P34" i="31"/>
  <c r="P19" i="37"/>
  <c r="P23" i="51"/>
  <c r="O4" i="36"/>
  <c r="R15" i="36"/>
  <c r="O63" i="36"/>
  <c r="I13" i="40"/>
  <c r="I59" i="40"/>
  <c r="L45" i="40"/>
  <c r="B36" i="24"/>
  <c r="P23" i="49"/>
  <c r="P10" i="44"/>
  <c r="B3" i="34"/>
  <c r="P13" i="53"/>
  <c r="P27" i="23"/>
  <c r="O28" i="36"/>
  <c r="I47" i="36"/>
  <c r="I22" i="40"/>
  <c r="L11" i="40"/>
  <c r="F41" i="49"/>
  <c r="P21" i="52"/>
  <c r="P22" i="53"/>
  <c r="P7" i="51"/>
  <c r="P26" i="31"/>
  <c r="P6" i="46"/>
  <c r="G42" i="37"/>
  <c r="G46" i="37"/>
  <c r="G50" i="37"/>
  <c r="P13" i="41"/>
  <c r="F44" i="52"/>
  <c r="I36" i="46"/>
  <c r="O44" i="13"/>
  <c r="R28" i="13"/>
  <c r="R60" i="13"/>
  <c r="P11" i="23"/>
  <c r="P23" i="55"/>
  <c r="H40" i="47"/>
  <c r="P19" i="18"/>
  <c r="F48" i="52"/>
  <c r="I40" i="52"/>
  <c r="F40" i="46"/>
  <c r="P22" i="46"/>
  <c r="L17" i="13"/>
  <c r="I54" i="13"/>
  <c r="I63" i="13"/>
  <c r="I37" i="51"/>
  <c r="P21" i="47"/>
  <c r="H42" i="37"/>
  <c r="H46" i="37"/>
  <c r="H50" i="37"/>
  <c r="I48" i="52"/>
  <c r="P24" i="55"/>
  <c r="L6" i="13"/>
  <c r="R41" i="13"/>
  <c r="F37" i="51"/>
  <c r="P6" i="41"/>
  <c r="P30" i="47"/>
  <c r="P14" i="52"/>
  <c r="P3" i="31"/>
  <c r="P16" i="50"/>
  <c r="G49" i="46"/>
  <c r="F41" i="51"/>
  <c r="G38" i="44"/>
  <c r="H38" i="44"/>
  <c r="I41" i="48"/>
  <c r="F41" i="48"/>
  <c r="I65" i="36"/>
  <c r="O41" i="36"/>
  <c r="O54" i="36"/>
  <c r="L44" i="36"/>
  <c r="O60" i="36"/>
  <c r="L25" i="36"/>
  <c r="I63" i="36"/>
  <c r="L33" i="36"/>
  <c r="L15" i="36"/>
  <c r="I12" i="36"/>
  <c r="R12" i="36"/>
  <c r="L22" i="36"/>
  <c r="I57" i="36"/>
  <c r="I41" i="36"/>
  <c r="I54" i="36"/>
  <c r="I38" i="36"/>
  <c r="O52" i="36"/>
  <c r="L17" i="36"/>
  <c r="R57" i="36"/>
  <c r="L31" i="36"/>
  <c r="O9" i="36"/>
  <c r="R6" i="36"/>
  <c r="R4" i="36"/>
  <c r="O20" i="36"/>
  <c r="I49" i="36"/>
  <c r="I33" i="36"/>
  <c r="R52" i="36"/>
  <c r="R36" i="36"/>
  <c r="O31" i="36"/>
  <c r="L9" i="36"/>
  <c r="L49" i="36"/>
  <c r="I17" i="36"/>
  <c r="R38" i="36"/>
  <c r="O22" i="36"/>
  <c r="O36" i="36"/>
  <c r="L6" i="36"/>
  <c r="R63" i="40"/>
  <c r="R60" i="40"/>
  <c r="L47" i="40"/>
  <c r="L43" i="40"/>
  <c r="R28" i="40"/>
  <c r="R14" i="40"/>
  <c r="O62" i="40"/>
  <c r="O47" i="40"/>
  <c r="I43" i="40"/>
  <c r="O29" i="40"/>
  <c r="O15" i="40"/>
  <c r="O12" i="40"/>
  <c r="L63" i="40"/>
  <c r="L59" i="40"/>
  <c r="R46" i="40"/>
  <c r="L38" i="40"/>
  <c r="L28" i="40"/>
  <c r="R13" i="40"/>
  <c r="O61" i="40"/>
  <c r="O46" i="40"/>
  <c r="O38" i="40"/>
  <c r="I29" i="40"/>
  <c r="I15" i="40"/>
  <c r="I11" i="40"/>
  <c r="R62" i="40"/>
  <c r="R54" i="40"/>
  <c r="R45" i="40"/>
  <c r="R31" i="40"/>
  <c r="L27" i="40"/>
  <c r="L12" i="40"/>
  <c r="I60" i="40"/>
  <c r="O44" i="40"/>
  <c r="I31" i="40"/>
  <c r="I27" i="40"/>
  <c r="O14" i="40"/>
  <c r="O6" i="40"/>
  <c r="H37" i="51"/>
  <c r="P26" i="43"/>
  <c r="F44" i="47"/>
  <c r="B4" i="38"/>
  <c r="F35" i="37"/>
  <c r="I35" i="37"/>
  <c r="I41" i="50"/>
  <c r="F41" i="50"/>
  <c r="H46" i="44"/>
  <c r="G46" i="44"/>
  <c r="P14" i="41"/>
  <c r="H50" i="43"/>
  <c r="P3" i="45"/>
  <c r="P6" i="53"/>
  <c r="P22" i="47"/>
  <c r="P6" i="47"/>
  <c r="B3" i="32"/>
  <c r="P23" i="46"/>
  <c r="P21" i="39"/>
  <c r="P22" i="41"/>
  <c r="P34" i="44"/>
  <c r="P18" i="43"/>
  <c r="P14" i="47"/>
  <c r="P16" i="48"/>
  <c r="G41" i="46"/>
  <c r="H41" i="46"/>
  <c r="B18" i="19"/>
  <c r="H45" i="51"/>
  <c r="G45" i="51"/>
  <c r="B42" i="40"/>
  <c r="B41" i="40"/>
  <c r="F44" i="53"/>
  <c r="I44" i="53"/>
  <c r="P32" i="48"/>
  <c r="I36" i="53"/>
  <c r="F36" i="53"/>
  <c r="B35" i="32"/>
  <c r="B36" i="32"/>
  <c r="P31" i="55"/>
  <c r="P8" i="50"/>
  <c r="G44" i="39"/>
  <c r="B49" i="34"/>
  <c r="I45" i="49"/>
  <c r="I43" i="31"/>
  <c r="L57" i="13"/>
  <c r="I49" i="13"/>
  <c r="O25" i="13"/>
  <c r="L15" i="13"/>
  <c r="R52" i="13"/>
  <c r="L28" i="13"/>
  <c r="R4" i="13"/>
  <c r="L41" i="13"/>
  <c r="R9" i="13"/>
  <c r="I44" i="13"/>
  <c r="O20" i="13"/>
  <c r="O4" i="13"/>
  <c r="L65" i="13"/>
  <c r="I65" i="13"/>
  <c r="R47" i="13"/>
  <c r="I25" i="13"/>
  <c r="I9" i="13"/>
  <c r="I38" i="13"/>
  <c r="O22" i="13"/>
  <c r="L49" i="13"/>
  <c r="L33" i="13"/>
  <c r="I60" i="13"/>
  <c r="R38" i="13"/>
  <c r="O12" i="13"/>
  <c r="O63" i="13"/>
  <c r="O57" i="13"/>
  <c r="I33" i="13"/>
  <c r="I17" i="13"/>
  <c r="O54" i="13"/>
  <c r="R36" i="13"/>
  <c r="R20" i="13"/>
  <c r="I47" i="13"/>
  <c r="O31" i="13"/>
  <c r="O52" i="13"/>
  <c r="O36" i="13"/>
  <c r="R6" i="13"/>
  <c r="H42" i="33"/>
  <c r="H44" i="47"/>
  <c r="G38" i="43"/>
  <c r="P5" i="47"/>
  <c r="H44" i="53"/>
  <c r="G48" i="46"/>
  <c r="G49" i="48"/>
  <c r="P16" i="51"/>
  <c r="P3" i="23"/>
  <c r="P11" i="18"/>
  <c r="P27" i="45"/>
  <c r="G42" i="33"/>
  <c r="F40" i="53"/>
  <c r="P15" i="46"/>
  <c r="P14" i="39"/>
  <c r="B35" i="38"/>
  <c r="H45" i="48"/>
  <c r="B49" i="32"/>
  <c r="H48" i="52"/>
  <c r="P15" i="55"/>
  <c r="P29" i="39"/>
  <c r="B17" i="32"/>
  <c r="G38" i="31"/>
  <c r="I44" i="46"/>
  <c r="B65" i="32"/>
  <c r="B66" i="32"/>
  <c r="P10" i="18"/>
  <c r="H48" i="47"/>
  <c r="F39" i="33"/>
  <c r="F41" i="46"/>
  <c r="I35" i="33"/>
  <c r="G36" i="41"/>
  <c r="B51" i="32"/>
  <c r="I47" i="31"/>
  <c r="H40" i="53"/>
  <c r="I48" i="46"/>
  <c r="I36" i="52"/>
  <c r="P27" i="18"/>
  <c r="P16" i="49"/>
  <c r="F35" i="33"/>
  <c r="H46" i="43"/>
  <c r="B33" i="32"/>
  <c r="H36" i="53"/>
  <c r="I49" i="51"/>
  <c r="F47" i="37"/>
  <c r="B51" i="38"/>
  <c r="G48" i="52"/>
  <c r="I39" i="33"/>
  <c r="I39" i="45"/>
  <c r="R40" i="21"/>
  <c r="I22" i="21"/>
  <c r="O56" i="21"/>
  <c r="L38" i="21"/>
  <c r="R22" i="21"/>
  <c r="R61" i="21"/>
  <c r="L4" i="21"/>
  <c r="I6" i="21"/>
  <c r="O45" i="21"/>
  <c r="O13" i="21"/>
  <c r="L47" i="21"/>
  <c r="L13" i="21"/>
  <c r="L56" i="21"/>
  <c r="O38" i="21"/>
  <c r="R8" i="21"/>
  <c r="L54" i="21"/>
  <c r="O24" i="21"/>
  <c r="I8" i="21"/>
  <c r="I31" i="21"/>
  <c r="R29" i="21"/>
  <c r="L52" i="21"/>
  <c r="L20" i="21"/>
  <c r="I61" i="21"/>
  <c r="L29" i="21"/>
  <c r="I45" i="21"/>
  <c r="O49" i="21"/>
  <c r="R65" i="21"/>
  <c r="I24" i="21"/>
  <c r="I15" i="21"/>
  <c r="O47" i="21"/>
  <c r="I52" i="21"/>
  <c r="L40" i="21"/>
  <c r="R54" i="21"/>
  <c r="R17" i="21"/>
  <c r="L36" i="21"/>
  <c r="I36" i="21"/>
  <c r="R31" i="21"/>
  <c r="O33" i="21"/>
  <c r="R49" i="21"/>
  <c r="R63" i="21"/>
  <c r="O6" i="21"/>
  <c r="O15" i="21"/>
  <c r="I20" i="21"/>
  <c r="O65" i="21"/>
  <c r="O17" i="21"/>
  <c r="R33" i="21"/>
  <c r="L63" i="21"/>
  <c r="I4" i="21"/>
  <c r="F49" i="48"/>
  <c r="I44" i="52"/>
  <c r="F45" i="55"/>
  <c r="G40" i="52"/>
  <c r="H44" i="52"/>
  <c r="F47" i="45"/>
  <c r="V26" i="42"/>
  <c r="V19" i="42"/>
  <c r="V9" i="42"/>
  <c r="V41" i="42"/>
  <c r="R63" i="42"/>
  <c r="L63" i="42"/>
  <c r="R62" i="42"/>
  <c r="R61" i="42"/>
  <c r="L60" i="42"/>
  <c r="L59" i="42"/>
  <c r="R54" i="42"/>
  <c r="L54" i="42"/>
  <c r="O62" i="42"/>
  <c r="I61" i="42"/>
  <c r="O60" i="42"/>
  <c r="I59" i="42"/>
  <c r="R46" i="42"/>
  <c r="R44" i="42"/>
  <c r="R31" i="42"/>
  <c r="R30" i="42"/>
  <c r="R29" i="42"/>
  <c r="R22" i="42"/>
  <c r="R14" i="42"/>
  <c r="R12" i="42"/>
  <c r="O47" i="42"/>
  <c r="O46" i="42"/>
  <c r="O45" i="42"/>
  <c r="O38" i="42"/>
  <c r="O30" i="42"/>
  <c r="O28" i="42"/>
  <c r="O15" i="42"/>
  <c r="O14" i="42"/>
  <c r="O13" i="42"/>
  <c r="O6" i="42"/>
  <c r="L47" i="42"/>
  <c r="L44" i="42"/>
  <c r="L43" i="42"/>
  <c r="L38" i="42"/>
  <c r="L29" i="42"/>
  <c r="L27" i="42"/>
  <c r="L13" i="42"/>
  <c r="L11" i="42"/>
  <c r="I45" i="42"/>
  <c r="I43" i="42"/>
  <c r="I31" i="42"/>
  <c r="I28" i="42"/>
  <c r="I27" i="42"/>
  <c r="I22" i="42"/>
  <c r="I15" i="42"/>
  <c r="I12" i="42"/>
  <c r="I11" i="42"/>
  <c r="I6" i="42"/>
  <c r="F43" i="23"/>
  <c r="B51" i="24"/>
  <c r="B52" i="24"/>
  <c r="B35" i="34"/>
  <c r="B36" i="34"/>
  <c r="I41" i="55"/>
  <c r="P32" i="50"/>
  <c r="H50" i="44"/>
  <c r="F48" i="53"/>
  <c r="F49" i="46"/>
  <c r="V39" i="42"/>
  <c r="B7" i="40"/>
  <c r="B8" i="40"/>
  <c r="O63" i="17"/>
  <c r="I63" i="17"/>
  <c r="L56" i="17"/>
  <c r="O52" i="17"/>
  <c r="I47" i="17"/>
  <c r="R40" i="17"/>
  <c r="L40" i="17"/>
  <c r="O36" i="17"/>
  <c r="O31" i="17"/>
  <c r="O20" i="17"/>
  <c r="R8" i="17"/>
  <c r="O4" i="17"/>
  <c r="L65" i="17"/>
  <c r="I61" i="17"/>
  <c r="L49" i="17"/>
  <c r="O45" i="17"/>
  <c r="I45" i="17"/>
  <c r="R38" i="17"/>
  <c r="L33" i="17"/>
  <c r="L22" i="17"/>
  <c r="L17" i="17"/>
  <c r="O13" i="17"/>
  <c r="R6" i="17"/>
  <c r="L6" i="17"/>
  <c r="O56" i="17"/>
  <c r="R52" i="17"/>
  <c r="R47" i="17"/>
  <c r="R36" i="17"/>
  <c r="L31" i="17"/>
  <c r="O24" i="17"/>
  <c r="I24" i="17"/>
  <c r="R20" i="17"/>
  <c r="R15" i="17"/>
  <c r="L15" i="17"/>
  <c r="I8" i="17"/>
  <c r="R4" i="17"/>
  <c r="I65" i="17"/>
  <c r="R61" i="17"/>
  <c r="O54" i="17"/>
  <c r="I54" i="17"/>
  <c r="I49" i="17"/>
  <c r="I38" i="17"/>
  <c r="I33" i="17"/>
  <c r="R29" i="17"/>
  <c r="L29" i="17"/>
  <c r="O22" i="17"/>
  <c r="I17" i="17"/>
  <c r="L13" i="17"/>
  <c r="G42" i="18"/>
  <c r="R56" i="19"/>
  <c r="L53" i="19"/>
  <c r="O47" i="19"/>
  <c r="O64" i="19"/>
  <c r="O61" i="19"/>
  <c r="R54" i="19"/>
  <c r="L54" i="19"/>
  <c r="O48" i="19"/>
  <c r="L38" i="19"/>
  <c r="O32" i="19"/>
  <c r="O29" i="19"/>
  <c r="I29" i="19"/>
  <c r="R22" i="19"/>
  <c r="O16" i="19"/>
  <c r="I13" i="19"/>
  <c r="R63" i="19"/>
  <c r="L63" i="19"/>
  <c r="I56" i="19"/>
  <c r="I53" i="19"/>
  <c r="L47" i="19"/>
  <c r="R64" i="19"/>
  <c r="L61" i="19"/>
  <c r="R48" i="19"/>
  <c r="R45" i="19"/>
  <c r="L45" i="19"/>
  <c r="O38" i="19"/>
  <c r="R32" i="19"/>
  <c r="I22" i="19"/>
  <c r="R16" i="19"/>
  <c r="R13" i="19"/>
  <c r="O6" i="19"/>
  <c r="I6" i="19"/>
  <c r="O40" i="19"/>
  <c r="I37" i="19"/>
  <c r="I21" i="19"/>
  <c r="L5" i="19"/>
  <c r="I31" i="19"/>
  <c r="L24" i="19"/>
  <c r="I15" i="19"/>
  <c r="O8" i="19"/>
  <c r="I5" i="19"/>
  <c r="I40" i="19"/>
  <c r="R31" i="19"/>
  <c r="L8" i="19"/>
  <c r="L37" i="19"/>
  <c r="R24" i="19"/>
  <c r="L21" i="19"/>
  <c r="O15" i="19"/>
  <c r="P34" i="18"/>
  <c r="G49" i="55"/>
  <c r="B41" i="42"/>
  <c r="B42" i="42"/>
  <c r="I37" i="50"/>
  <c r="G41" i="51"/>
  <c r="B55" i="42"/>
  <c r="B56" i="42"/>
  <c r="B23" i="40"/>
  <c r="B24" i="40"/>
  <c r="P26" i="18"/>
  <c r="B19" i="19"/>
  <c r="B20" i="19"/>
  <c r="R59" i="36"/>
  <c r="L59" i="36"/>
  <c r="L43" i="36"/>
  <c r="O58" i="36"/>
  <c r="O42" i="36"/>
  <c r="I43" i="36"/>
  <c r="L58" i="36"/>
  <c r="R42" i="36"/>
  <c r="I27" i="36"/>
  <c r="O11" i="36"/>
  <c r="I11" i="36"/>
  <c r="I59" i="36"/>
  <c r="O43" i="36"/>
  <c r="R58" i="36"/>
  <c r="L42" i="36"/>
  <c r="R27" i="36"/>
  <c r="L27" i="36"/>
  <c r="L11" i="36"/>
  <c r="I26" i="36"/>
  <c r="I10" i="36"/>
  <c r="R26" i="36"/>
  <c r="R10" i="36"/>
  <c r="O26" i="36"/>
  <c r="O10" i="36"/>
  <c r="R55" i="36"/>
  <c r="R39" i="36"/>
  <c r="O62" i="36"/>
  <c r="I62" i="36"/>
  <c r="I46" i="36"/>
  <c r="O55" i="36"/>
  <c r="R46" i="36"/>
  <c r="I39" i="36"/>
  <c r="O23" i="36"/>
  <c r="O7" i="36"/>
  <c r="L62" i="36"/>
  <c r="I55" i="36"/>
  <c r="L46" i="36"/>
  <c r="R23" i="36"/>
  <c r="L23" i="36"/>
  <c r="R7" i="36"/>
  <c r="L7" i="36"/>
  <c r="I30" i="36"/>
  <c r="I14" i="36"/>
  <c r="O39" i="36"/>
  <c r="R14" i="36"/>
  <c r="O30" i="36"/>
  <c r="L30" i="36"/>
  <c r="L14" i="36"/>
  <c r="H37" i="55"/>
  <c r="F36" i="41"/>
  <c r="H36" i="41"/>
  <c r="H46" i="33"/>
  <c r="H50" i="33"/>
  <c r="F37" i="46"/>
  <c r="I36" i="47"/>
  <c r="V24" i="24"/>
  <c r="O65" i="24"/>
  <c r="O61" i="24"/>
  <c r="I57" i="24"/>
  <c r="I53" i="24"/>
  <c r="O49" i="24"/>
  <c r="O47" i="24"/>
  <c r="O41" i="24"/>
  <c r="I41" i="24"/>
  <c r="O38" i="24"/>
  <c r="I37" i="24"/>
  <c r="O33" i="24"/>
  <c r="I31" i="24"/>
  <c r="O29" i="24"/>
  <c r="I29" i="24"/>
  <c r="I22" i="24"/>
  <c r="I21" i="24"/>
  <c r="O17" i="24"/>
  <c r="O15" i="24"/>
  <c r="I15" i="24"/>
  <c r="I13" i="24"/>
  <c r="O9" i="24"/>
  <c r="O6" i="24"/>
  <c r="I6" i="24"/>
  <c r="I5" i="24"/>
  <c r="R65" i="24"/>
  <c r="R63" i="24"/>
  <c r="L63" i="24"/>
  <c r="L61" i="24"/>
  <c r="R57" i="24"/>
  <c r="R54" i="24"/>
  <c r="L54" i="24"/>
  <c r="L53" i="24"/>
  <c r="R49" i="24"/>
  <c r="L47" i="24"/>
  <c r="R45" i="24"/>
  <c r="L45" i="24"/>
  <c r="L38" i="24"/>
  <c r="L37" i="24"/>
  <c r="R33" i="24"/>
  <c r="R31" i="24"/>
  <c r="R25" i="24"/>
  <c r="L25" i="24"/>
  <c r="R22" i="24"/>
  <c r="L21" i="24"/>
  <c r="R17" i="24"/>
  <c r="R13" i="24"/>
  <c r="L9" i="24"/>
  <c r="L5" i="24"/>
  <c r="H42" i="43"/>
  <c r="H47" i="46"/>
  <c r="V35" i="42"/>
  <c r="V42" i="42"/>
  <c r="L65" i="42"/>
  <c r="R53" i="42"/>
  <c r="O65" i="42"/>
  <c r="I65" i="42"/>
  <c r="O53" i="42"/>
  <c r="I53" i="42"/>
  <c r="R49" i="42"/>
  <c r="R37" i="42"/>
  <c r="R21" i="42"/>
  <c r="R17" i="42"/>
  <c r="R5" i="42"/>
  <c r="O37" i="42"/>
  <c r="O33" i="42"/>
  <c r="O21" i="42"/>
  <c r="O5" i="42"/>
  <c r="L49" i="42"/>
  <c r="L33" i="42"/>
  <c r="L21" i="42"/>
  <c r="L17" i="42"/>
  <c r="L5" i="42"/>
  <c r="I49" i="42"/>
  <c r="I37" i="42"/>
  <c r="I33" i="42"/>
  <c r="I17" i="42"/>
  <c r="V58" i="42"/>
  <c r="B58" i="40"/>
  <c r="B57" i="40"/>
  <c r="I39" i="23"/>
  <c r="F47" i="23"/>
  <c r="I55" i="17"/>
  <c r="O39" i="17"/>
  <c r="I39" i="17"/>
  <c r="I23" i="17"/>
  <c r="O7" i="17"/>
  <c r="I7" i="17"/>
  <c r="R62" i="17"/>
  <c r="L62" i="17"/>
  <c r="R46" i="17"/>
  <c r="L46" i="17"/>
  <c r="R30" i="17"/>
  <c r="R14" i="17"/>
  <c r="L55" i="17"/>
  <c r="L39" i="17"/>
  <c r="I30" i="17"/>
  <c r="L23" i="17"/>
  <c r="I14" i="17"/>
  <c r="L7" i="17"/>
  <c r="O62" i="17"/>
  <c r="R55" i="17"/>
  <c r="O46" i="17"/>
  <c r="O30" i="17"/>
  <c r="R23" i="17"/>
  <c r="O14" i="17"/>
  <c r="B35" i="19"/>
  <c r="B36" i="19"/>
  <c r="H45" i="50"/>
  <c r="P29" i="52"/>
  <c r="H37" i="49"/>
  <c r="V7" i="42"/>
  <c r="V24" i="42"/>
  <c r="V55" i="42"/>
  <c r="L62" i="42"/>
  <c r="L61" i="42"/>
  <c r="R60" i="42"/>
  <c r="R59" i="42"/>
  <c r="O63" i="42"/>
  <c r="I63" i="42"/>
  <c r="I62" i="42"/>
  <c r="O61" i="42"/>
  <c r="I60" i="42"/>
  <c r="O59" i="42"/>
  <c r="O54" i="42"/>
  <c r="I54" i="42"/>
  <c r="R47" i="42"/>
  <c r="R45" i="42"/>
  <c r="R43" i="42"/>
  <c r="R38" i="42"/>
  <c r="R28" i="42"/>
  <c r="R27" i="42"/>
  <c r="R15" i="42"/>
  <c r="R13" i="42"/>
  <c r="R11" i="42"/>
  <c r="R6" i="42"/>
  <c r="O44" i="42"/>
  <c r="O43" i="42"/>
  <c r="O31" i="42"/>
  <c r="O29" i="42"/>
  <c r="O27" i="42"/>
  <c r="O22" i="42"/>
  <c r="O12" i="42"/>
  <c r="O11" i="42"/>
  <c r="L46" i="42"/>
  <c r="L45" i="42"/>
  <c r="L31" i="42"/>
  <c r="L30" i="42"/>
  <c r="L28" i="42"/>
  <c r="L22" i="42"/>
  <c r="L15" i="42"/>
  <c r="L14" i="42"/>
  <c r="L12" i="42"/>
  <c r="L6" i="42"/>
  <c r="I47" i="42"/>
  <c r="I46" i="42"/>
  <c r="I44" i="42"/>
  <c r="I38" i="42"/>
  <c r="I30" i="42"/>
  <c r="I29" i="42"/>
  <c r="I14" i="42"/>
  <c r="I13" i="42"/>
  <c r="P16" i="16"/>
  <c r="I55" i="19"/>
  <c r="R62" i="19"/>
  <c r="L62" i="19"/>
  <c r="R46" i="19"/>
  <c r="L46" i="19"/>
  <c r="R30" i="19"/>
  <c r="R14" i="19"/>
  <c r="L55" i="19"/>
  <c r="O62" i="19"/>
  <c r="R55" i="19"/>
  <c r="O46" i="19"/>
  <c r="O30" i="19"/>
  <c r="R23" i="19"/>
  <c r="O14" i="19"/>
  <c r="L39" i="19"/>
  <c r="I30" i="19"/>
  <c r="L23" i="19"/>
  <c r="I14" i="19"/>
  <c r="O7" i="19"/>
  <c r="I39" i="19"/>
  <c r="I23" i="19"/>
  <c r="L7" i="19"/>
  <c r="I7" i="19"/>
  <c r="O39" i="19"/>
  <c r="B65" i="19"/>
  <c r="B66" i="19"/>
  <c r="O63" i="19"/>
  <c r="I63" i="19"/>
  <c r="L56" i="19"/>
  <c r="R53" i="19"/>
  <c r="I47" i="19"/>
  <c r="I64" i="19"/>
  <c r="I61" i="19"/>
  <c r="I48" i="19"/>
  <c r="O45" i="19"/>
  <c r="I45" i="19"/>
  <c r="R38" i="19"/>
  <c r="I32" i="19"/>
  <c r="L22" i="19"/>
  <c r="I16" i="19"/>
  <c r="O13" i="19"/>
  <c r="R6" i="19"/>
  <c r="L6" i="19"/>
  <c r="O56" i="19"/>
  <c r="O53" i="19"/>
  <c r="R47" i="19"/>
  <c r="L64" i="19"/>
  <c r="R61" i="19"/>
  <c r="O54" i="19"/>
  <c r="I54" i="19"/>
  <c r="L48" i="19"/>
  <c r="I38" i="19"/>
  <c r="L32" i="19"/>
  <c r="R29" i="19"/>
  <c r="L29" i="19"/>
  <c r="O22" i="19"/>
  <c r="L16" i="19"/>
  <c r="L13" i="19"/>
  <c r="L31" i="19"/>
  <c r="O24" i="19"/>
  <c r="L15" i="19"/>
  <c r="R8" i="19"/>
  <c r="L40" i="19"/>
  <c r="R37" i="19"/>
  <c r="R21" i="19"/>
  <c r="O37" i="19"/>
  <c r="I24" i="19"/>
  <c r="O21" i="19"/>
  <c r="R15" i="19"/>
  <c r="R5" i="19"/>
  <c r="R40" i="19"/>
  <c r="O31" i="19"/>
  <c r="I8" i="19"/>
  <c r="O5" i="19"/>
  <c r="B17" i="34"/>
  <c r="B18" i="34"/>
  <c r="I45" i="51"/>
  <c r="G37" i="48"/>
  <c r="I45" i="50"/>
  <c r="H42" i="44"/>
  <c r="F43" i="45"/>
  <c r="B3" i="24"/>
  <c r="B4" i="24"/>
  <c r="P18" i="33"/>
  <c r="H49" i="49"/>
  <c r="V3" i="24"/>
  <c r="O62" i="24"/>
  <c r="I55" i="24"/>
  <c r="O46" i="24"/>
  <c r="O39" i="24"/>
  <c r="I39" i="24"/>
  <c r="O30" i="24"/>
  <c r="I30" i="24"/>
  <c r="I23" i="24"/>
  <c r="O14" i="24"/>
  <c r="I14" i="24"/>
  <c r="O7" i="24"/>
  <c r="I7" i="24"/>
  <c r="R62" i="24"/>
  <c r="L62" i="24"/>
  <c r="R55" i="24"/>
  <c r="L55" i="24"/>
  <c r="R46" i="24"/>
  <c r="L46" i="24"/>
  <c r="L39" i="24"/>
  <c r="R30" i="24"/>
  <c r="R23" i="24"/>
  <c r="L23" i="24"/>
  <c r="R14" i="24"/>
  <c r="L7" i="24"/>
  <c r="V16" i="24"/>
  <c r="V35" i="24"/>
  <c r="I37" i="55"/>
  <c r="P7" i="55"/>
  <c r="G41" i="50"/>
  <c r="G45" i="49"/>
  <c r="B23" i="42"/>
  <c r="B24" i="42"/>
  <c r="V28" i="24"/>
  <c r="V19" i="24"/>
  <c r="V48" i="24"/>
  <c r="V8" i="24"/>
  <c r="V32" i="24"/>
  <c r="V44" i="24"/>
  <c r="O59" i="24"/>
  <c r="I59" i="24"/>
  <c r="O58" i="24"/>
  <c r="I58" i="24"/>
  <c r="O43" i="24"/>
  <c r="I43" i="24"/>
  <c r="I42" i="24"/>
  <c r="O27" i="24"/>
  <c r="O26" i="24"/>
  <c r="I26" i="24"/>
  <c r="O11" i="24"/>
  <c r="I10" i="24"/>
  <c r="R59" i="24"/>
  <c r="L58" i="24"/>
  <c r="R43" i="24"/>
  <c r="R42" i="24"/>
  <c r="L42" i="24"/>
  <c r="R27" i="24"/>
  <c r="L27" i="24"/>
  <c r="L26" i="24"/>
  <c r="R11" i="24"/>
  <c r="L11" i="24"/>
  <c r="R10" i="24"/>
  <c r="L10" i="24"/>
  <c r="R62" i="38"/>
  <c r="L62" i="38"/>
  <c r="R46" i="38"/>
  <c r="L46" i="38"/>
  <c r="R30" i="38"/>
  <c r="R14" i="38"/>
  <c r="O62" i="38"/>
  <c r="R55" i="38"/>
  <c r="O46" i="38"/>
  <c r="O30" i="38"/>
  <c r="R23" i="38"/>
  <c r="O14" i="38"/>
  <c r="O39" i="38"/>
  <c r="L7" i="38"/>
  <c r="L55" i="38"/>
  <c r="L39" i="38"/>
  <c r="I30" i="38"/>
  <c r="L23" i="38"/>
  <c r="I14" i="38"/>
  <c r="I7" i="38"/>
  <c r="I55" i="38"/>
  <c r="I39" i="38"/>
  <c r="I23" i="38"/>
  <c r="O7" i="38"/>
  <c r="O58" i="38"/>
  <c r="I58" i="38"/>
  <c r="I42" i="38"/>
  <c r="O26" i="38"/>
  <c r="I26" i="38"/>
  <c r="I10" i="38"/>
  <c r="L58" i="38"/>
  <c r="R42" i="38"/>
  <c r="L42" i="38"/>
  <c r="L26" i="38"/>
  <c r="R10" i="38"/>
  <c r="L10" i="38"/>
  <c r="R59" i="38"/>
  <c r="I43" i="38"/>
  <c r="R27" i="38"/>
  <c r="R11" i="38"/>
  <c r="O59" i="38"/>
  <c r="R43" i="38"/>
  <c r="O27" i="38"/>
  <c r="O11" i="38"/>
  <c r="O43" i="38"/>
  <c r="L27" i="38"/>
  <c r="L11" i="38"/>
  <c r="I59" i="38"/>
  <c r="I37" i="48"/>
  <c r="I49" i="50"/>
  <c r="P30" i="52"/>
  <c r="G36" i="47"/>
  <c r="I40" i="47"/>
  <c r="V51" i="42"/>
  <c r="R64" i="42"/>
  <c r="L64" i="42"/>
  <c r="O64" i="42"/>
  <c r="R52" i="42"/>
  <c r="R48" i="42"/>
  <c r="R32" i="42"/>
  <c r="R20" i="42"/>
  <c r="R16" i="42"/>
  <c r="O48" i="42"/>
  <c r="O36" i="42"/>
  <c r="O32" i="42"/>
  <c r="O16" i="42"/>
  <c r="O4" i="42"/>
  <c r="L52" i="42"/>
  <c r="L48" i="42"/>
  <c r="L36" i="42"/>
  <c r="L20" i="42"/>
  <c r="L4" i="42"/>
  <c r="I52" i="42"/>
  <c r="I36" i="42"/>
  <c r="I32" i="42"/>
  <c r="I20" i="42"/>
  <c r="I16" i="42"/>
  <c r="I4" i="42"/>
  <c r="I43" i="23"/>
  <c r="I47" i="23"/>
  <c r="B39" i="40"/>
  <c r="B40" i="40"/>
  <c r="B51" i="34"/>
  <c r="B52" i="34"/>
  <c r="G45" i="55"/>
  <c r="G37" i="46"/>
  <c r="V18" i="42"/>
  <c r="V23" i="42"/>
  <c r="V25" i="42"/>
  <c r="V56" i="42"/>
  <c r="V66" i="42"/>
  <c r="P5" i="39"/>
  <c r="B55" i="40"/>
  <c r="B56" i="40"/>
  <c r="H42" i="18"/>
  <c r="B19" i="38"/>
  <c r="B20" i="38"/>
  <c r="H41" i="55"/>
  <c r="P8" i="48"/>
  <c r="H44" i="46"/>
  <c r="P10" i="43"/>
  <c r="P22" i="52"/>
  <c r="I48" i="47"/>
  <c r="P19" i="45"/>
  <c r="B49" i="19"/>
  <c r="B50" i="19"/>
  <c r="I64" i="38"/>
  <c r="R60" i="38"/>
  <c r="I48" i="38"/>
  <c r="R38" i="38"/>
  <c r="I32" i="38"/>
  <c r="R28" i="38"/>
  <c r="L28" i="38"/>
  <c r="L22" i="38"/>
  <c r="I16" i="38"/>
  <c r="L12" i="38"/>
  <c r="R6" i="38"/>
  <c r="L6" i="38"/>
  <c r="L64" i="38"/>
  <c r="I60" i="38"/>
  <c r="O54" i="38"/>
  <c r="I54" i="38"/>
  <c r="L48" i="38"/>
  <c r="O44" i="38"/>
  <c r="I44" i="38"/>
  <c r="I38" i="38"/>
  <c r="L32" i="38"/>
  <c r="O22" i="38"/>
  <c r="L16" i="38"/>
  <c r="O12" i="38"/>
  <c r="O31" i="38"/>
  <c r="R9" i="38"/>
  <c r="I63" i="38"/>
  <c r="O57" i="38"/>
  <c r="R41" i="38"/>
  <c r="L31" i="38"/>
  <c r="O25" i="38"/>
  <c r="L15" i="38"/>
  <c r="R5" i="38"/>
  <c r="L57" i="38"/>
  <c r="R53" i="38"/>
  <c r="I47" i="38"/>
  <c r="R37" i="38"/>
  <c r="R21" i="38"/>
  <c r="O5" i="38"/>
  <c r="O63" i="38"/>
  <c r="O53" i="38"/>
  <c r="R47" i="38"/>
  <c r="L41" i="38"/>
  <c r="O37" i="38"/>
  <c r="I25" i="38"/>
  <c r="O21" i="38"/>
  <c r="R15" i="38"/>
  <c r="I9" i="38"/>
  <c r="P34" i="33"/>
  <c r="O65" i="36"/>
  <c r="R63" i="36"/>
  <c r="L63" i="36"/>
  <c r="O57" i="36"/>
  <c r="O49" i="36"/>
  <c r="L47" i="36"/>
  <c r="O33" i="36"/>
  <c r="R31" i="36"/>
  <c r="R60" i="36"/>
  <c r="L52" i="36"/>
  <c r="O38" i="36"/>
  <c r="L36" i="36"/>
  <c r="R65" i="36"/>
  <c r="R54" i="36"/>
  <c r="I44" i="36"/>
  <c r="L57" i="36"/>
  <c r="R49" i="36"/>
  <c r="O47" i="36"/>
  <c r="R41" i="36"/>
  <c r="R33" i="36"/>
  <c r="I31" i="36"/>
  <c r="R17" i="36"/>
  <c r="O15" i="36"/>
  <c r="I15" i="36"/>
  <c r="R9" i="36"/>
  <c r="L54" i="36"/>
  <c r="O44" i="36"/>
  <c r="I60" i="36"/>
  <c r="I52" i="36"/>
  <c r="L41" i="36"/>
  <c r="O25" i="36"/>
  <c r="I25" i="36"/>
  <c r="O17" i="36"/>
  <c r="I9" i="36"/>
  <c r="I36" i="36"/>
  <c r="L28" i="36"/>
  <c r="I22" i="36"/>
  <c r="L20" i="36"/>
  <c r="L12" i="36"/>
  <c r="I6" i="36"/>
  <c r="L4" i="36"/>
  <c r="R22" i="36"/>
  <c r="I20" i="36"/>
  <c r="I4" i="36"/>
  <c r="L38" i="36"/>
  <c r="R28" i="36"/>
  <c r="O6" i="36"/>
  <c r="O12" i="36"/>
  <c r="I36" i="41"/>
  <c r="G46" i="33"/>
  <c r="G50" i="33"/>
  <c r="H45" i="46"/>
  <c r="F49" i="55"/>
  <c r="B39" i="42"/>
  <c r="B40" i="42"/>
  <c r="G47" i="47"/>
  <c r="V64" i="24"/>
  <c r="V12" i="24"/>
  <c r="V51" i="24"/>
  <c r="O64" i="38"/>
  <c r="L60" i="38"/>
  <c r="R54" i="38"/>
  <c r="L54" i="38"/>
  <c r="O48" i="38"/>
  <c r="R44" i="38"/>
  <c r="L44" i="38"/>
  <c r="L38" i="38"/>
  <c r="O32" i="38"/>
  <c r="R22" i="38"/>
  <c r="O16" i="38"/>
  <c r="R12" i="38"/>
  <c r="R64" i="38"/>
  <c r="O60" i="38"/>
  <c r="R48" i="38"/>
  <c r="O38" i="38"/>
  <c r="R32" i="38"/>
  <c r="O28" i="38"/>
  <c r="I28" i="38"/>
  <c r="I22" i="38"/>
  <c r="R16" i="38"/>
  <c r="I12" i="38"/>
  <c r="O6" i="38"/>
  <c r="I6" i="38"/>
  <c r="L63" i="38"/>
  <c r="R57" i="38"/>
  <c r="L53" i="38"/>
  <c r="O47" i="38"/>
  <c r="I41" i="38"/>
  <c r="L37" i="38"/>
  <c r="R25" i="38"/>
  <c r="L21" i="38"/>
  <c r="O15" i="38"/>
  <c r="I5" i="38"/>
  <c r="I53" i="38"/>
  <c r="L47" i="38"/>
  <c r="I37" i="38"/>
  <c r="I21" i="38"/>
  <c r="O9" i="38"/>
  <c r="R63" i="38"/>
  <c r="O41" i="38"/>
  <c r="I31" i="38"/>
  <c r="L25" i="38"/>
  <c r="I15" i="38"/>
  <c r="L9" i="38"/>
  <c r="I57" i="38"/>
  <c r="R31" i="38"/>
  <c r="L5" i="38"/>
  <c r="I45" i="48"/>
  <c r="G36" i="52"/>
  <c r="G44" i="52"/>
  <c r="H40" i="52"/>
  <c r="G41" i="48"/>
  <c r="V10" i="42"/>
  <c r="V3" i="42"/>
  <c r="V8" i="42"/>
  <c r="V40" i="42"/>
  <c r="F45" i="46"/>
  <c r="V56" i="24"/>
  <c r="V18" i="24"/>
  <c r="V20" i="24"/>
  <c r="F39" i="23"/>
  <c r="B51" i="19"/>
  <c r="B52" i="19"/>
  <c r="B17" i="38"/>
  <c r="B18" i="38"/>
  <c r="G49" i="50"/>
  <c r="P8" i="49"/>
  <c r="V34" i="42"/>
  <c r="V50" i="42"/>
  <c r="V57" i="42"/>
  <c r="B29" i="17"/>
  <c r="B30" i="17"/>
  <c r="R59" i="19"/>
  <c r="R43" i="19"/>
  <c r="O58" i="19"/>
  <c r="I58" i="19"/>
  <c r="I42" i="19"/>
  <c r="O26" i="19"/>
  <c r="I26" i="19"/>
  <c r="I10" i="19"/>
  <c r="O59" i="19"/>
  <c r="I59" i="19"/>
  <c r="O43" i="19"/>
  <c r="I43" i="19"/>
  <c r="L58" i="19"/>
  <c r="R42" i="19"/>
  <c r="L42" i="19"/>
  <c r="L26" i="19"/>
  <c r="R10" i="19"/>
  <c r="L10" i="19"/>
  <c r="R27" i="19"/>
  <c r="R11" i="19"/>
  <c r="O27" i="19"/>
  <c r="O11" i="19"/>
  <c r="L27" i="19"/>
  <c r="L11" i="19"/>
  <c r="P11" i="37"/>
  <c r="P8" i="55"/>
  <c r="F37" i="49"/>
  <c r="H41" i="49"/>
  <c r="P34" i="43"/>
  <c r="P5" i="41"/>
  <c r="B26" i="40"/>
  <c r="B25" i="40"/>
  <c r="H40" i="41"/>
  <c r="P22" i="54" l="1"/>
  <c r="P13" i="54"/>
  <c r="P14" i="54"/>
  <c r="P30" i="54"/>
  <c r="P21" i="54"/>
  <c r="F44" i="54"/>
  <c r="G44" i="54"/>
  <c r="H44" i="54"/>
  <c r="P5" i="54"/>
  <c r="P6" i="54"/>
  <c r="H48" i="54"/>
  <c r="G48" i="54"/>
  <c r="P11" i="55"/>
  <c r="G36" i="39"/>
  <c r="G40" i="54"/>
  <c r="I48" i="54"/>
  <c r="H36" i="39"/>
  <c r="I36" i="54"/>
  <c r="M15" i="54"/>
  <c r="I41" i="54" s="1"/>
  <c r="P34" i="55"/>
  <c r="M19" i="50"/>
  <c r="F43" i="50" s="1"/>
  <c r="M16" i="54"/>
  <c r="G41" i="54" s="1"/>
  <c r="G36" i="54"/>
  <c r="M3" i="54"/>
  <c r="F35" i="54" s="1"/>
  <c r="M8" i="54"/>
  <c r="H37" i="54" s="1"/>
  <c r="I40" i="54"/>
  <c r="M4" i="54"/>
  <c r="G35" i="54" s="1"/>
  <c r="M27" i="50"/>
  <c r="I47" i="50" s="1"/>
  <c r="M7" i="54"/>
  <c r="F37" i="54" s="1"/>
  <c r="M11" i="50"/>
  <c r="I39" i="50" s="1"/>
  <c r="M23" i="54"/>
  <c r="I45" i="54" s="1"/>
  <c r="M3" i="50"/>
  <c r="F35" i="50" s="1"/>
  <c r="M5" i="50"/>
  <c r="F36" i="50" s="1"/>
  <c r="M24" i="54"/>
  <c r="G45" i="54" s="1"/>
  <c r="M31" i="54"/>
  <c r="F49" i="54" s="1"/>
  <c r="M32" i="54"/>
  <c r="H49" i="54" s="1"/>
  <c r="M7" i="39"/>
  <c r="F37" i="39" s="1"/>
  <c r="M9" i="51"/>
  <c r="F38" i="51" s="1"/>
  <c r="M4" i="39"/>
  <c r="G35" i="39" s="1"/>
  <c r="M10" i="39"/>
  <c r="G38" i="39" s="1"/>
  <c r="M3" i="39"/>
  <c r="I35" i="39" s="1"/>
  <c r="M8" i="39"/>
  <c r="G37" i="39" s="1"/>
  <c r="M5" i="51"/>
  <c r="I36" i="51" s="1"/>
  <c r="M3" i="51"/>
  <c r="I35" i="51" s="1"/>
  <c r="M34" i="51"/>
  <c r="H50" i="51" s="1"/>
  <c r="M26" i="51"/>
  <c r="H46" i="51" s="1"/>
  <c r="M18" i="51"/>
  <c r="H42" i="51" s="1"/>
  <c r="M10" i="51"/>
  <c r="G38" i="51" s="1"/>
  <c r="B49" i="36"/>
  <c r="F43" i="51"/>
  <c r="G49" i="43"/>
  <c r="I39" i="51"/>
  <c r="I45" i="47"/>
  <c r="F45" i="47"/>
  <c r="P23" i="43"/>
  <c r="P32" i="43"/>
  <c r="H49" i="44"/>
  <c r="P8" i="43"/>
  <c r="P31" i="43"/>
  <c r="P29" i="43"/>
  <c r="V15" i="40"/>
  <c r="I47" i="51"/>
  <c r="G44" i="43"/>
  <c r="G38" i="55"/>
  <c r="P18" i="50"/>
  <c r="H49" i="47"/>
  <c r="I42" i="46"/>
  <c r="H49" i="43"/>
  <c r="G49" i="47"/>
  <c r="I42" i="51"/>
  <c r="P11" i="51"/>
  <c r="F44" i="55"/>
  <c r="B41" i="17"/>
  <c r="G39" i="46"/>
  <c r="I47" i="55"/>
  <c r="G42" i="55"/>
  <c r="H39" i="46"/>
  <c r="P9" i="46"/>
  <c r="P6" i="18"/>
  <c r="P22" i="18"/>
  <c r="P10" i="48"/>
  <c r="I44" i="43"/>
  <c r="B15" i="13"/>
  <c r="P24" i="43"/>
  <c r="V47" i="24"/>
  <c r="G40" i="18"/>
  <c r="B25" i="19"/>
  <c r="P16" i="43"/>
  <c r="H40" i="18"/>
  <c r="H40" i="49"/>
  <c r="F50" i="46"/>
  <c r="V38" i="24"/>
  <c r="H37" i="47"/>
  <c r="P23" i="47"/>
  <c r="P5" i="44"/>
  <c r="G48" i="41"/>
  <c r="V29" i="40"/>
  <c r="G40" i="43"/>
  <c r="F49" i="47"/>
  <c r="H48" i="41"/>
  <c r="H45" i="47"/>
  <c r="P33" i="46"/>
  <c r="P9" i="55"/>
  <c r="P11" i="50"/>
  <c r="P5" i="55"/>
  <c r="P7" i="47"/>
  <c r="P17" i="55"/>
  <c r="P3" i="50"/>
  <c r="P13" i="55"/>
  <c r="P18" i="35"/>
  <c r="P29" i="55"/>
  <c r="P28" i="47"/>
  <c r="P9" i="43"/>
  <c r="G41" i="47"/>
  <c r="P3" i="52"/>
  <c r="H41" i="47"/>
  <c r="P18" i="55"/>
  <c r="P19" i="52"/>
  <c r="P7" i="43"/>
  <c r="P32" i="47"/>
  <c r="P27" i="54"/>
  <c r="P17" i="51"/>
  <c r="G45" i="47"/>
  <c r="V20" i="40"/>
  <c r="M8" i="43"/>
  <c r="H37" i="43" s="1"/>
  <c r="G45" i="43"/>
  <c r="I50" i="44"/>
  <c r="F42" i="55"/>
  <c r="H45" i="43"/>
  <c r="I48" i="55"/>
  <c r="P11" i="43"/>
  <c r="V52" i="40"/>
  <c r="P7" i="45"/>
  <c r="P24" i="47"/>
  <c r="P21" i="43"/>
  <c r="P8" i="47"/>
  <c r="P13" i="43"/>
  <c r="V16" i="40"/>
  <c r="I41" i="47"/>
  <c r="V61" i="40"/>
  <c r="I37" i="47"/>
  <c r="B59" i="24"/>
  <c r="I37" i="45"/>
  <c r="I38" i="55"/>
  <c r="F41" i="47"/>
  <c r="V48" i="40"/>
  <c r="L36" i="47"/>
  <c r="M36" i="47" s="1"/>
  <c r="F43" i="55"/>
  <c r="G35" i="55"/>
  <c r="V32" i="40"/>
  <c r="N48" i="47"/>
  <c r="V54" i="40"/>
  <c r="F40" i="55"/>
  <c r="F47" i="54"/>
  <c r="V63" i="40"/>
  <c r="I39" i="43"/>
  <c r="K40" i="47"/>
  <c r="G53" i="47" s="1"/>
  <c r="V4" i="40"/>
  <c r="L48" i="53"/>
  <c r="M48" i="53" s="1"/>
  <c r="N48" i="53"/>
  <c r="J48" i="53"/>
  <c r="O48" i="53"/>
  <c r="K48" i="53"/>
  <c r="G57" i="53" s="1"/>
  <c r="L44" i="52"/>
  <c r="M44" i="52" s="1"/>
  <c r="K44" i="52"/>
  <c r="O44" i="52"/>
  <c r="J44" i="52"/>
  <c r="H55" i="52" s="1"/>
  <c r="N44" i="52"/>
  <c r="L48" i="52"/>
  <c r="M48" i="52" s="1"/>
  <c r="J48" i="52"/>
  <c r="H57" i="52" s="1"/>
  <c r="N48" i="52"/>
  <c r="K48" i="52"/>
  <c r="O48" i="52"/>
  <c r="L36" i="52"/>
  <c r="M36" i="52" s="1"/>
  <c r="K36" i="52"/>
  <c r="O36" i="52"/>
  <c r="J36" i="52"/>
  <c r="H51" i="52" s="1"/>
  <c r="N36" i="52"/>
  <c r="L40" i="52"/>
  <c r="M40" i="52" s="1"/>
  <c r="K40" i="52"/>
  <c r="O40" i="52"/>
  <c r="J40" i="52"/>
  <c r="H53" i="52" s="1"/>
  <c r="N40" i="52"/>
  <c r="J37" i="51"/>
  <c r="F52" i="51" s="1"/>
  <c r="N37" i="51"/>
  <c r="L37" i="51"/>
  <c r="M37" i="51" s="1"/>
  <c r="K37" i="51"/>
  <c r="O37" i="51"/>
  <c r="J49" i="49"/>
  <c r="F58" i="49" s="1"/>
  <c r="N49" i="49"/>
  <c r="K49" i="49"/>
  <c r="O49" i="49"/>
  <c r="L49" i="49"/>
  <c r="M49" i="49" s="1"/>
  <c r="J48" i="47"/>
  <c r="N40" i="47"/>
  <c r="K36" i="47"/>
  <c r="G51" i="47" s="1"/>
  <c r="O48" i="47"/>
  <c r="L48" i="47"/>
  <c r="M48" i="47" s="1"/>
  <c r="J40" i="47"/>
  <c r="N36" i="47"/>
  <c r="K48" i="47"/>
  <c r="G57" i="47" s="1"/>
  <c r="O40" i="47"/>
  <c r="L40" i="47"/>
  <c r="M40" i="47" s="1"/>
  <c r="J36" i="47"/>
  <c r="L44" i="47"/>
  <c r="M44" i="47" s="1"/>
  <c r="J44" i="47"/>
  <c r="N44" i="47"/>
  <c r="K44" i="47"/>
  <c r="G55" i="47" s="1"/>
  <c r="O44" i="47"/>
  <c r="O36" i="47"/>
  <c r="K49" i="46"/>
  <c r="O49" i="46"/>
  <c r="L49" i="46"/>
  <c r="M49" i="46" s="1"/>
  <c r="J49" i="46"/>
  <c r="F58" i="46" s="1"/>
  <c r="N49" i="46"/>
  <c r="K41" i="46"/>
  <c r="O41" i="46"/>
  <c r="L41" i="46"/>
  <c r="M41" i="46" s="1"/>
  <c r="J41" i="46"/>
  <c r="F54" i="46" s="1"/>
  <c r="N41" i="46"/>
  <c r="J40" i="46"/>
  <c r="H53" i="46" s="1"/>
  <c r="N40" i="46"/>
  <c r="K40" i="46"/>
  <c r="O40" i="46"/>
  <c r="L40" i="46"/>
  <c r="M40" i="46" s="1"/>
  <c r="J36" i="46"/>
  <c r="H51" i="46" s="1"/>
  <c r="N36" i="46"/>
  <c r="K36" i="46"/>
  <c r="O36" i="46"/>
  <c r="L36" i="46"/>
  <c r="M36" i="46" s="1"/>
  <c r="J36" i="41"/>
  <c r="H51" i="41" s="1"/>
  <c r="O36" i="41"/>
  <c r="N36" i="41"/>
  <c r="K36" i="41"/>
  <c r="L36" i="41"/>
  <c r="M36" i="41" s="1"/>
  <c r="H43" i="55"/>
  <c r="I43" i="51"/>
  <c r="P19" i="51"/>
  <c r="V64" i="40"/>
  <c r="V36" i="40"/>
  <c r="P33" i="51"/>
  <c r="P4" i="55"/>
  <c r="H35" i="49"/>
  <c r="B27" i="19"/>
  <c r="G39" i="55"/>
  <c r="H43" i="46"/>
  <c r="F47" i="51"/>
  <c r="G48" i="43"/>
  <c r="F42" i="53"/>
  <c r="F39" i="55"/>
  <c r="F43" i="43"/>
  <c r="P12" i="46"/>
  <c r="P15" i="47"/>
  <c r="H36" i="43"/>
  <c r="B49" i="17"/>
  <c r="I50" i="53"/>
  <c r="I46" i="47"/>
  <c r="P21" i="44"/>
  <c r="P8" i="44"/>
  <c r="P29" i="35"/>
  <c r="P28" i="35"/>
  <c r="P18" i="45"/>
  <c r="P19" i="47"/>
  <c r="P23" i="23"/>
  <c r="P17" i="35"/>
  <c r="P28" i="43"/>
  <c r="B63" i="36"/>
  <c r="H38" i="54"/>
  <c r="B41" i="19"/>
  <c r="I42" i="49"/>
  <c r="H50" i="50"/>
  <c r="B63" i="17"/>
  <c r="F50" i="47"/>
  <c r="F38" i="53"/>
  <c r="B11" i="19"/>
  <c r="H39" i="44"/>
  <c r="P25" i="46"/>
  <c r="P28" i="44"/>
  <c r="B33" i="36"/>
  <c r="P18" i="16"/>
  <c r="P5" i="48"/>
  <c r="P15" i="23"/>
  <c r="F50" i="51"/>
  <c r="P7" i="18"/>
  <c r="B55" i="17"/>
  <c r="F47" i="52"/>
  <c r="F39" i="44"/>
  <c r="F46" i="53"/>
  <c r="I39" i="52"/>
  <c r="G43" i="46"/>
  <c r="F35" i="52"/>
  <c r="F38" i="43"/>
  <c r="I47" i="43"/>
  <c r="H36" i="49"/>
  <c r="I49" i="43"/>
  <c r="B59" i="32"/>
  <c r="P7" i="39"/>
  <c r="H47" i="55"/>
  <c r="H46" i="50"/>
  <c r="H46" i="53"/>
  <c r="V11" i="40"/>
  <c r="I50" i="45"/>
  <c r="P19" i="16"/>
  <c r="P33" i="53"/>
  <c r="P9" i="31"/>
  <c r="P14" i="18"/>
  <c r="P24" i="44"/>
  <c r="P18" i="53"/>
  <c r="P9" i="35"/>
  <c r="P23" i="35"/>
  <c r="P24" i="37"/>
  <c r="P17" i="46"/>
  <c r="P27" i="50"/>
  <c r="G41" i="43"/>
  <c r="H41" i="44"/>
  <c r="I36" i="48"/>
  <c r="F39" i="52"/>
  <c r="G47" i="49"/>
  <c r="B19" i="36"/>
  <c r="B53" i="36"/>
  <c r="B65" i="42"/>
  <c r="I35" i="52"/>
  <c r="B33" i="17"/>
  <c r="I47" i="52"/>
  <c r="I37" i="43"/>
  <c r="F37" i="44"/>
  <c r="V30" i="40"/>
  <c r="P25" i="55"/>
  <c r="P15" i="18"/>
  <c r="P34" i="53"/>
  <c r="P20" i="46"/>
  <c r="P11" i="35"/>
  <c r="P14" i="48"/>
  <c r="P25" i="44"/>
  <c r="P3" i="35"/>
  <c r="P17" i="39"/>
  <c r="P3" i="43"/>
  <c r="P27" i="39"/>
  <c r="P18" i="41"/>
  <c r="P15" i="37"/>
  <c r="I46" i="51"/>
  <c r="B23" i="38"/>
  <c r="B5" i="36"/>
  <c r="I45" i="45"/>
  <c r="I43" i="52"/>
  <c r="P15" i="44"/>
  <c r="P24" i="16"/>
  <c r="P29" i="37"/>
  <c r="P10" i="50"/>
  <c r="P26" i="53"/>
  <c r="P25" i="39"/>
  <c r="P23" i="18"/>
  <c r="P26" i="50"/>
  <c r="P9" i="49"/>
  <c r="P14" i="49"/>
  <c r="P26" i="55"/>
  <c r="P25" i="12"/>
  <c r="P32" i="52"/>
  <c r="P33" i="41"/>
  <c r="H38" i="53"/>
  <c r="B61" i="17"/>
  <c r="F43" i="52"/>
  <c r="F38" i="47"/>
  <c r="G46" i="55"/>
  <c r="P27" i="55"/>
  <c r="P31" i="18"/>
  <c r="P33" i="44"/>
  <c r="P30" i="18"/>
  <c r="P28" i="55"/>
  <c r="P17" i="44"/>
  <c r="B57" i="19"/>
  <c r="B47" i="13"/>
  <c r="G38" i="50"/>
  <c r="F38" i="49"/>
  <c r="H45" i="44"/>
  <c r="I47" i="44"/>
  <c r="G50" i="45"/>
  <c r="H50" i="45"/>
  <c r="V22" i="40"/>
  <c r="P7" i="23"/>
  <c r="P9" i="51"/>
  <c r="P4" i="47"/>
  <c r="P32" i="18"/>
  <c r="P4" i="41"/>
  <c r="P9" i="16"/>
  <c r="P32" i="16"/>
  <c r="P31" i="45"/>
  <c r="P3" i="51"/>
  <c r="P28" i="49"/>
  <c r="P5" i="16"/>
  <c r="P17" i="16"/>
  <c r="P31" i="23"/>
  <c r="P15" i="45"/>
  <c r="P19" i="35"/>
  <c r="P19" i="54"/>
  <c r="P8" i="16"/>
  <c r="I50" i="55"/>
  <c r="B15" i="36"/>
  <c r="G47" i="44"/>
  <c r="F48" i="44"/>
  <c r="I41" i="43"/>
  <c r="B43" i="24"/>
  <c r="G45" i="44"/>
  <c r="P4" i="48"/>
  <c r="P3" i="12"/>
  <c r="P12" i="48"/>
  <c r="P17" i="47"/>
  <c r="P6" i="43"/>
  <c r="P27" i="47"/>
  <c r="P28" i="50"/>
  <c r="P7" i="44"/>
  <c r="P34" i="50"/>
  <c r="P33" i="35"/>
  <c r="P34" i="12"/>
  <c r="P18" i="12"/>
  <c r="P10" i="16"/>
  <c r="P20" i="35"/>
  <c r="P25" i="47"/>
  <c r="P11" i="44"/>
  <c r="P26" i="35"/>
  <c r="P20" i="50"/>
  <c r="P12" i="47"/>
  <c r="P34" i="52"/>
  <c r="P29" i="16"/>
  <c r="P17" i="49"/>
  <c r="P12" i="43"/>
  <c r="P13" i="16"/>
  <c r="P9" i="12"/>
  <c r="P28" i="12"/>
  <c r="P12" i="50"/>
  <c r="P25" i="51"/>
  <c r="P6" i="49"/>
  <c r="P17" i="41"/>
  <c r="P26" i="52"/>
  <c r="P10" i="53"/>
  <c r="P11" i="46"/>
  <c r="P14" i="51"/>
  <c r="P23" i="45"/>
  <c r="V28" i="40"/>
  <c r="B51" i="21"/>
  <c r="H42" i="53"/>
  <c r="B9" i="19"/>
  <c r="F38" i="46"/>
  <c r="G46" i="45"/>
  <c r="H39" i="49"/>
  <c r="B47" i="40"/>
  <c r="B27" i="32"/>
  <c r="B31" i="17"/>
  <c r="I36" i="44"/>
  <c r="V13" i="40"/>
  <c r="H47" i="44"/>
  <c r="I38" i="46"/>
  <c r="G43" i="49"/>
  <c r="I35" i="44"/>
  <c r="G43" i="50"/>
  <c r="B43" i="19"/>
  <c r="F49" i="45"/>
  <c r="G35" i="50"/>
  <c r="F39" i="53"/>
  <c r="H42" i="54"/>
  <c r="P19" i="55"/>
  <c r="B51" i="40"/>
  <c r="H39" i="50"/>
  <c r="I46" i="46"/>
  <c r="I46" i="44"/>
  <c r="I46" i="49"/>
  <c r="F35" i="49"/>
  <c r="I39" i="53"/>
  <c r="H39" i="43"/>
  <c r="B7" i="17"/>
  <c r="G42" i="54"/>
  <c r="F48" i="48"/>
  <c r="B31" i="36"/>
  <c r="B17" i="42"/>
  <c r="H39" i="47"/>
  <c r="F43" i="44"/>
  <c r="V59" i="40"/>
  <c r="I43" i="44"/>
  <c r="F41" i="45"/>
  <c r="I50" i="49"/>
  <c r="I46" i="55"/>
  <c r="P25" i="35"/>
  <c r="P4" i="50"/>
  <c r="P34" i="41"/>
  <c r="P20" i="44"/>
  <c r="P12" i="35"/>
  <c r="P33" i="43"/>
  <c r="P33" i="18"/>
  <c r="P11" i="52"/>
  <c r="P30" i="43"/>
  <c r="P21" i="16"/>
  <c r="I48" i="48"/>
  <c r="G38" i="48"/>
  <c r="G47" i="50"/>
  <c r="P27" i="35"/>
  <c r="P27" i="20"/>
  <c r="P9" i="54"/>
  <c r="P11" i="39"/>
  <c r="P25" i="53"/>
  <c r="P14" i="43"/>
  <c r="F38" i="44"/>
  <c r="I42" i="44"/>
  <c r="H35" i="48"/>
  <c r="B65" i="17"/>
  <c r="G50" i="54"/>
  <c r="P10" i="55"/>
  <c r="F44" i="44"/>
  <c r="B33" i="13"/>
  <c r="V46" i="40"/>
  <c r="V47" i="40"/>
  <c r="B31" i="40"/>
  <c r="G40" i="48"/>
  <c r="F46" i="45"/>
  <c r="B43" i="38"/>
  <c r="V33" i="40"/>
  <c r="B47" i="36"/>
  <c r="B7" i="38"/>
  <c r="B37" i="17"/>
  <c r="B27" i="24"/>
  <c r="B13" i="17"/>
  <c r="B61" i="36"/>
  <c r="B9" i="32"/>
  <c r="H42" i="45"/>
  <c r="B21" i="36"/>
  <c r="I40" i="44"/>
  <c r="B33" i="42"/>
  <c r="G39" i="48"/>
  <c r="P20" i="12"/>
  <c r="G50" i="55"/>
  <c r="V38" i="40"/>
  <c r="V43" i="40"/>
  <c r="B45" i="17"/>
  <c r="V37" i="40"/>
  <c r="B31" i="13"/>
  <c r="H35" i="47"/>
  <c r="I41" i="44"/>
  <c r="I47" i="35"/>
  <c r="I40" i="48"/>
  <c r="I43" i="53"/>
  <c r="B35" i="21"/>
  <c r="I46" i="43"/>
  <c r="I45" i="43"/>
  <c r="F42" i="47"/>
  <c r="G43" i="47"/>
  <c r="F35" i="44"/>
  <c r="G35" i="46"/>
  <c r="B59" i="19"/>
  <c r="B37" i="13"/>
  <c r="B65" i="36"/>
  <c r="B49" i="42"/>
  <c r="V14" i="40"/>
  <c r="P21" i="55"/>
  <c r="H50" i="53"/>
  <c r="V44" i="40"/>
  <c r="V65" i="40"/>
  <c r="H42" i="50"/>
  <c r="G38" i="54"/>
  <c r="V45" i="40"/>
  <c r="B51" i="36"/>
  <c r="H46" i="54"/>
  <c r="G39" i="44"/>
  <c r="P22" i="43"/>
  <c r="G40" i="41"/>
  <c r="F35" i="18"/>
  <c r="I35" i="18"/>
  <c r="B35" i="40"/>
  <c r="G45" i="48"/>
  <c r="P22" i="48"/>
  <c r="V17" i="40"/>
  <c r="P20" i="47"/>
  <c r="P27" i="52"/>
  <c r="V5" i="40"/>
  <c r="V49" i="40"/>
  <c r="P4" i="46"/>
  <c r="P3" i="55"/>
  <c r="P12" i="44"/>
  <c r="F47" i="18"/>
  <c r="B11" i="24"/>
  <c r="P25" i="43"/>
  <c r="P33" i="49"/>
  <c r="P4" i="49"/>
  <c r="P33" i="47"/>
  <c r="V53" i="40"/>
  <c r="B34" i="13"/>
  <c r="P30" i="44"/>
  <c r="B17" i="36"/>
  <c r="V17" i="24"/>
  <c r="V49" i="24"/>
  <c r="V65" i="24"/>
  <c r="V60" i="40"/>
  <c r="P10" i="41"/>
  <c r="P33" i="16"/>
  <c r="B27" i="40"/>
  <c r="H38" i="41"/>
  <c r="P14" i="16"/>
  <c r="B17" i="13"/>
  <c r="I48" i="44"/>
  <c r="P14" i="31"/>
  <c r="P9" i="44"/>
  <c r="P34" i="35"/>
  <c r="P25" i="45"/>
  <c r="V21" i="40"/>
  <c r="F43" i="53"/>
  <c r="I35" i="55"/>
  <c r="P19" i="46"/>
  <c r="B32" i="40"/>
  <c r="B22" i="36"/>
  <c r="V9" i="24"/>
  <c r="B32" i="36"/>
  <c r="P24" i="20"/>
  <c r="B44" i="38"/>
  <c r="B43" i="40"/>
  <c r="H38" i="37"/>
  <c r="H41" i="50"/>
  <c r="J41" i="50" s="1"/>
  <c r="V25" i="24"/>
  <c r="V63" i="24"/>
  <c r="P29" i="44"/>
  <c r="V12" i="40"/>
  <c r="P20" i="49"/>
  <c r="V6" i="40"/>
  <c r="H47" i="47"/>
  <c r="P27" i="44"/>
  <c r="P26" i="12"/>
  <c r="P33" i="55"/>
  <c r="B49" i="13"/>
  <c r="G41" i="55"/>
  <c r="I48" i="39"/>
  <c r="B50" i="36"/>
  <c r="G38" i="37"/>
  <c r="I47" i="18"/>
  <c r="P28" i="18"/>
  <c r="P23" i="16"/>
  <c r="P3" i="16"/>
  <c r="F42" i="46"/>
  <c r="P17" i="48"/>
  <c r="P13" i="51"/>
  <c r="I42" i="55"/>
  <c r="P9" i="53"/>
  <c r="P15" i="43"/>
  <c r="P9" i="37"/>
  <c r="F48" i="39"/>
  <c r="P31" i="39"/>
  <c r="P6" i="35"/>
  <c r="P15" i="20"/>
  <c r="P17" i="20"/>
  <c r="P29" i="31"/>
  <c r="P19" i="39"/>
  <c r="P6" i="48"/>
  <c r="B38" i="36"/>
  <c r="B37" i="36"/>
  <c r="B34" i="36"/>
  <c r="P29" i="45"/>
  <c r="B32" i="17"/>
  <c r="G38" i="18"/>
  <c r="I39" i="31"/>
  <c r="P19" i="43"/>
  <c r="P10" i="35"/>
  <c r="V27" i="40"/>
  <c r="P16" i="44"/>
  <c r="F47" i="35"/>
  <c r="P5" i="33"/>
  <c r="P16" i="23"/>
  <c r="B39" i="17"/>
  <c r="P6" i="50"/>
  <c r="P24" i="52"/>
  <c r="B50" i="42"/>
  <c r="P34" i="16"/>
  <c r="P8" i="53"/>
  <c r="P15" i="53"/>
  <c r="P31" i="37"/>
  <c r="V61" i="24"/>
  <c r="P8" i="23"/>
  <c r="P24" i="18"/>
  <c r="P20" i="41"/>
  <c r="H43" i="35"/>
  <c r="F39" i="31"/>
  <c r="P12" i="55"/>
  <c r="V62" i="40"/>
  <c r="P13" i="44"/>
  <c r="G43" i="35"/>
  <c r="I47" i="39"/>
  <c r="G39" i="43"/>
  <c r="P5" i="43"/>
  <c r="P24" i="23"/>
  <c r="H49" i="55"/>
  <c r="P30" i="35"/>
  <c r="P15" i="39"/>
  <c r="P11" i="41"/>
  <c r="G48" i="18"/>
  <c r="B23" i="17"/>
  <c r="P20" i="23"/>
  <c r="H44" i="39"/>
  <c r="P13" i="23"/>
  <c r="H38" i="12"/>
  <c r="P26" i="39"/>
  <c r="P28" i="31"/>
  <c r="V54" i="24"/>
  <c r="V33" i="24"/>
  <c r="P7" i="53"/>
  <c r="P21" i="35"/>
  <c r="H50" i="16"/>
  <c r="I49" i="48"/>
  <c r="G36" i="53"/>
  <c r="K36" i="53" s="1"/>
  <c r="F45" i="43"/>
  <c r="P18" i="54"/>
  <c r="P5" i="37"/>
  <c r="P13" i="37"/>
  <c r="P9" i="47"/>
  <c r="P26" i="41"/>
  <c r="P27" i="53"/>
  <c r="P33" i="45"/>
  <c r="V31" i="40"/>
  <c r="P4" i="44"/>
  <c r="P20" i="55"/>
  <c r="P17" i="53"/>
  <c r="P25" i="49"/>
  <c r="P22" i="49"/>
  <c r="P25" i="20"/>
  <c r="P10" i="12"/>
  <c r="P31" i="54"/>
  <c r="B36" i="21"/>
  <c r="P25" i="18"/>
  <c r="B42" i="17"/>
  <c r="I44" i="44"/>
  <c r="P4" i="35"/>
  <c r="H43" i="44"/>
  <c r="B3" i="36"/>
  <c r="B48" i="40"/>
  <c r="P28" i="51"/>
  <c r="H38" i="33"/>
  <c r="G38" i="12"/>
  <c r="P9" i="39"/>
  <c r="G35" i="48"/>
  <c r="P4" i="23"/>
  <c r="P17" i="54"/>
  <c r="P16" i="37"/>
  <c r="P29" i="48"/>
  <c r="P19" i="53"/>
  <c r="H49" i="48"/>
  <c r="P32" i="44"/>
  <c r="I41" i="51"/>
  <c r="P3" i="44"/>
  <c r="G48" i="35"/>
  <c r="H48" i="35"/>
  <c r="P14" i="35"/>
  <c r="P6" i="44"/>
  <c r="F49" i="43"/>
  <c r="F37" i="47"/>
  <c r="I46" i="12"/>
  <c r="H36" i="48"/>
  <c r="P22" i="50"/>
  <c r="H47" i="50"/>
  <c r="F46" i="51"/>
  <c r="H45" i="55"/>
  <c r="P32" i="54"/>
  <c r="H44" i="43"/>
  <c r="I46" i="53"/>
  <c r="F37" i="55"/>
  <c r="P24" i="35"/>
  <c r="F47" i="44"/>
  <c r="H37" i="48"/>
  <c r="F45" i="51"/>
  <c r="P14" i="12"/>
  <c r="F38" i="55"/>
  <c r="F37" i="43"/>
  <c r="G35" i="47"/>
  <c r="I38" i="47"/>
  <c r="I47" i="54"/>
  <c r="P32" i="41"/>
  <c r="P27" i="41"/>
  <c r="I38" i="43"/>
  <c r="F41" i="44"/>
  <c r="I45" i="55"/>
  <c r="B62" i="36"/>
  <c r="P19" i="20"/>
  <c r="P31" i="47"/>
  <c r="P34" i="54"/>
  <c r="B4" i="32"/>
  <c r="F35" i="31"/>
  <c r="I35" i="31"/>
  <c r="H35" i="44"/>
  <c r="P20" i="16"/>
  <c r="P5" i="18"/>
  <c r="P13" i="50"/>
  <c r="P30" i="33"/>
  <c r="P20" i="31"/>
  <c r="P11" i="20"/>
  <c r="P25" i="31"/>
  <c r="P32" i="31"/>
  <c r="F40" i="48"/>
  <c r="P13" i="33"/>
  <c r="P23" i="33"/>
  <c r="P17" i="50"/>
  <c r="P17" i="52"/>
  <c r="P32" i="37"/>
  <c r="P19" i="44"/>
  <c r="P23" i="20"/>
  <c r="P17" i="23"/>
  <c r="P32" i="23"/>
  <c r="P28" i="45"/>
  <c r="P17" i="45"/>
  <c r="P27" i="48"/>
  <c r="P22" i="12"/>
  <c r="P10" i="39"/>
  <c r="H45" i="16"/>
  <c r="P19" i="49"/>
  <c r="P26" i="49"/>
  <c r="P10" i="49"/>
  <c r="H44" i="18"/>
  <c r="F44" i="16"/>
  <c r="H50" i="55"/>
  <c r="F39" i="43"/>
  <c r="P3" i="47"/>
  <c r="P27" i="43"/>
  <c r="I43" i="45"/>
  <c r="H42" i="41"/>
  <c r="F43" i="18"/>
  <c r="H38" i="48"/>
  <c r="G49" i="44"/>
  <c r="I43" i="39"/>
  <c r="P16" i="45"/>
  <c r="I47" i="45"/>
  <c r="P24" i="54"/>
  <c r="P25" i="54"/>
  <c r="P11" i="54"/>
  <c r="P16" i="47"/>
  <c r="P26" i="54"/>
  <c r="P11" i="53"/>
  <c r="P12" i="49"/>
  <c r="H38" i="18"/>
  <c r="P21" i="48"/>
  <c r="B36" i="38"/>
  <c r="F43" i="37"/>
  <c r="I43" i="37"/>
  <c r="B57" i="36"/>
  <c r="P28" i="53"/>
  <c r="I38" i="44"/>
  <c r="P8" i="45"/>
  <c r="I50" i="46"/>
  <c r="F49" i="18"/>
  <c r="P6" i="45"/>
  <c r="F45" i="45"/>
  <c r="P22" i="51"/>
  <c r="P30" i="55"/>
  <c r="P9" i="20"/>
  <c r="P28" i="39"/>
  <c r="P25" i="50"/>
  <c r="G38" i="53"/>
  <c r="P28" i="16"/>
  <c r="I44" i="39"/>
  <c r="F50" i="49"/>
  <c r="F45" i="50"/>
  <c r="G45" i="50"/>
  <c r="H48" i="39"/>
  <c r="G47" i="46"/>
  <c r="F42" i="44"/>
  <c r="F46" i="47"/>
  <c r="I39" i="55"/>
  <c r="I50" i="16"/>
  <c r="I49" i="23"/>
  <c r="G46" i="53"/>
  <c r="H50" i="54"/>
  <c r="I39" i="18"/>
  <c r="P29" i="49"/>
  <c r="F50" i="53"/>
  <c r="P18" i="39"/>
  <c r="P28" i="33"/>
  <c r="F38" i="35"/>
  <c r="I38" i="12"/>
  <c r="F39" i="45"/>
  <c r="H50" i="31"/>
  <c r="P22" i="31"/>
  <c r="G44" i="53"/>
  <c r="N44" i="53" s="1"/>
  <c r="F45" i="49"/>
  <c r="F43" i="31"/>
  <c r="F44" i="48"/>
  <c r="P29" i="33"/>
  <c r="P21" i="49"/>
  <c r="P4" i="39"/>
  <c r="P29" i="50"/>
  <c r="P5" i="20"/>
  <c r="P17" i="37"/>
  <c r="P23" i="53"/>
  <c r="P22" i="16"/>
  <c r="P6" i="23"/>
  <c r="P32" i="20"/>
  <c r="P12" i="18"/>
  <c r="P16" i="31"/>
  <c r="P21" i="50"/>
  <c r="P18" i="52"/>
  <c r="P12" i="52"/>
  <c r="P31" i="12"/>
  <c r="P7" i="12"/>
  <c r="F50" i="44"/>
  <c r="P18" i="48"/>
  <c r="P15" i="54"/>
  <c r="F48" i="46"/>
  <c r="B50" i="32"/>
  <c r="G46" i="31"/>
  <c r="H46" i="31"/>
  <c r="H48" i="46"/>
  <c r="G37" i="44"/>
  <c r="P10" i="54"/>
  <c r="P19" i="50"/>
  <c r="I35" i="53"/>
  <c r="I49" i="55"/>
  <c r="G44" i="18"/>
  <c r="I40" i="16"/>
  <c r="I49" i="18"/>
  <c r="P20" i="53"/>
  <c r="F47" i="20"/>
  <c r="P30" i="37"/>
  <c r="F44" i="39"/>
  <c r="G42" i="45"/>
  <c r="I50" i="51"/>
  <c r="F48" i="55"/>
  <c r="P31" i="20"/>
  <c r="P33" i="23"/>
  <c r="P26" i="48"/>
  <c r="G42" i="44"/>
  <c r="I42" i="53"/>
  <c r="P20" i="51"/>
  <c r="F45" i="23"/>
  <c r="G35" i="49"/>
  <c r="F39" i="18"/>
  <c r="P23" i="12"/>
  <c r="P33" i="39"/>
  <c r="G43" i="55"/>
  <c r="I45" i="37"/>
  <c r="G40" i="53"/>
  <c r="J40" i="53" s="1"/>
  <c r="G50" i="31"/>
  <c r="F44" i="46"/>
  <c r="P3" i="53"/>
  <c r="F47" i="53"/>
  <c r="H40" i="39"/>
  <c r="P4" i="52"/>
  <c r="P15" i="41"/>
  <c r="P20" i="43"/>
  <c r="F45" i="48"/>
  <c r="P6" i="51"/>
  <c r="F37" i="48"/>
  <c r="G47" i="55"/>
  <c r="P21" i="31"/>
  <c r="I41" i="45"/>
  <c r="P32" i="33"/>
  <c r="P34" i="23"/>
  <c r="P20" i="52"/>
  <c r="P12" i="53"/>
  <c r="P22" i="55"/>
  <c r="H39" i="55"/>
  <c r="G38" i="35"/>
  <c r="P29" i="12"/>
  <c r="P16" i="33"/>
  <c r="P31" i="35"/>
  <c r="I39" i="35"/>
  <c r="G50" i="35"/>
  <c r="F46" i="35"/>
  <c r="G44" i="41"/>
  <c r="P15" i="12"/>
  <c r="H35" i="50"/>
  <c r="H46" i="55"/>
  <c r="G37" i="16"/>
  <c r="B52" i="38"/>
  <c r="I47" i="37"/>
  <c r="P30" i="48"/>
  <c r="B11" i="32"/>
  <c r="B12" i="32"/>
  <c r="F49" i="51"/>
  <c r="B29" i="38"/>
  <c r="B30" i="38"/>
  <c r="B35" i="36"/>
  <c r="B13" i="38"/>
  <c r="P23" i="31"/>
  <c r="H36" i="31"/>
  <c r="I49" i="31"/>
  <c r="P33" i="54"/>
  <c r="P10" i="23"/>
  <c r="P10" i="52"/>
  <c r="P32" i="53"/>
  <c r="P25" i="41"/>
  <c r="I42" i="39"/>
  <c r="H48" i="18"/>
  <c r="F48" i="16"/>
  <c r="P12" i="45"/>
  <c r="F36" i="16"/>
  <c r="F47" i="43"/>
  <c r="F39" i="51"/>
  <c r="F50" i="55"/>
  <c r="P14" i="33"/>
  <c r="P9" i="41"/>
  <c r="H43" i="47"/>
  <c r="H38" i="50"/>
  <c r="P4" i="54"/>
  <c r="I38" i="53"/>
  <c r="P4" i="31"/>
  <c r="I36" i="37"/>
  <c r="G45" i="16"/>
  <c r="P5" i="12"/>
  <c r="F44" i="43"/>
  <c r="F46" i="55"/>
  <c r="P22" i="35"/>
  <c r="G44" i="46"/>
  <c r="G39" i="50"/>
  <c r="F36" i="48"/>
  <c r="P18" i="20"/>
  <c r="I39" i="37"/>
  <c r="P27" i="12"/>
  <c r="P12" i="20"/>
  <c r="P8" i="41"/>
  <c r="P19" i="41"/>
  <c r="P5" i="51"/>
  <c r="H36" i="18"/>
  <c r="P25" i="23"/>
  <c r="P20" i="39"/>
  <c r="I43" i="43"/>
  <c r="P20" i="54"/>
  <c r="H43" i="16"/>
  <c r="G37" i="47"/>
  <c r="H50" i="41"/>
  <c r="B45" i="38"/>
  <c r="G45" i="37"/>
  <c r="F42" i="54"/>
  <c r="P7" i="31"/>
  <c r="P31" i="31"/>
  <c r="F38" i="54"/>
  <c r="B41" i="32"/>
  <c r="B42" i="32"/>
  <c r="B61" i="38"/>
  <c r="B62" i="38"/>
  <c r="F50" i="54"/>
  <c r="P7" i="35"/>
  <c r="P28" i="52"/>
  <c r="P9" i="23"/>
  <c r="G38" i="33"/>
  <c r="H38" i="35"/>
  <c r="P28" i="41"/>
  <c r="P22" i="33"/>
  <c r="P29" i="20"/>
  <c r="P13" i="20"/>
  <c r="P5" i="45"/>
  <c r="P34" i="46"/>
  <c r="P12" i="31"/>
  <c r="I46" i="35"/>
  <c r="G39" i="47"/>
  <c r="P6" i="37"/>
  <c r="F43" i="39"/>
  <c r="G50" i="41"/>
  <c r="H37" i="16"/>
  <c r="H47" i="43"/>
  <c r="H44" i="48"/>
  <c r="G48" i="48"/>
  <c r="B34" i="32"/>
  <c r="H42" i="31"/>
  <c r="G42" i="31"/>
  <c r="P10" i="45"/>
  <c r="B57" i="32"/>
  <c r="B58" i="32"/>
  <c r="B52" i="32"/>
  <c r="F47" i="31"/>
  <c r="G36" i="31"/>
  <c r="B18" i="32"/>
  <c r="H38" i="31"/>
  <c r="F49" i="31"/>
  <c r="G40" i="39"/>
  <c r="I37" i="49"/>
  <c r="P30" i="23"/>
  <c r="F46" i="39"/>
  <c r="P3" i="46"/>
  <c r="I38" i="49"/>
  <c r="I43" i="55"/>
  <c r="H39" i="48"/>
  <c r="P13" i="49"/>
  <c r="P16" i="18"/>
  <c r="H49" i="16"/>
  <c r="P11" i="12"/>
  <c r="P31" i="44"/>
  <c r="F42" i="49"/>
  <c r="P7" i="37"/>
  <c r="P28" i="37"/>
  <c r="P13" i="45"/>
  <c r="G36" i="18"/>
  <c r="P7" i="16"/>
  <c r="P30" i="45"/>
  <c r="H41" i="51"/>
  <c r="P34" i="20"/>
  <c r="P22" i="23"/>
  <c r="P30" i="50"/>
  <c r="P33" i="50"/>
  <c r="P33" i="52"/>
  <c r="P26" i="51"/>
  <c r="P9" i="33"/>
  <c r="P12" i="16"/>
  <c r="P26" i="46"/>
  <c r="P17" i="31"/>
  <c r="P24" i="31"/>
  <c r="P5" i="35"/>
  <c r="F45" i="37"/>
  <c r="I42" i="12"/>
  <c r="P15" i="31"/>
  <c r="B25" i="32"/>
  <c r="B26" i="32"/>
  <c r="B56" i="38"/>
  <c r="B55" i="38"/>
  <c r="F44" i="37"/>
  <c r="B39" i="38"/>
  <c r="P21" i="37"/>
  <c r="P34" i="45"/>
  <c r="I46" i="54"/>
  <c r="P26" i="45"/>
  <c r="P6" i="31"/>
  <c r="F39" i="54"/>
  <c r="B43" i="32"/>
  <c r="B44" i="32"/>
  <c r="I43" i="54"/>
  <c r="H38" i="45"/>
  <c r="P13" i="48"/>
  <c r="P30" i="31"/>
  <c r="B28" i="32"/>
  <c r="I41" i="31"/>
  <c r="F41" i="31"/>
  <c r="P8" i="37"/>
  <c r="P3" i="54"/>
  <c r="P8" i="33"/>
  <c r="P7" i="20"/>
  <c r="G47" i="45"/>
  <c r="I39" i="48"/>
  <c r="P14" i="50"/>
  <c r="F44" i="49"/>
  <c r="G47" i="53"/>
  <c r="P14" i="20"/>
  <c r="I48" i="16"/>
  <c r="P29" i="23"/>
  <c r="F41" i="43"/>
  <c r="G36" i="43"/>
  <c r="G47" i="52"/>
  <c r="H41" i="53"/>
  <c r="P6" i="55"/>
  <c r="F47" i="55"/>
  <c r="H38" i="55"/>
  <c r="B59" i="34"/>
  <c r="B60" i="34"/>
  <c r="P15" i="33"/>
  <c r="F50" i="35"/>
  <c r="P26" i="20"/>
  <c r="H41" i="16"/>
  <c r="F41" i="18"/>
  <c r="B42" i="13"/>
  <c r="B41" i="13"/>
  <c r="B5" i="40"/>
  <c r="P12" i="41"/>
  <c r="H36" i="44"/>
  <c r="I50" i="47"/>
  <c r="P20" i="48"/>
  <c r="P23" i="52"/>
  <c r="H49" i="50"/>
  <c r="B25" i="34"/>
  <c r="B26" i="34"/>
  <c r="B47" i="38"/>
  <c r="B48" i="38"/>
  <c r="B31" i="19"/>
  <c r="B32" i="19"/>
  <c r="B5" i="17"/>
  <c r="B6" i="17"/>
  <c r="G42" i="16"/>
  <c r="H42" i="12"/>
  <c r="B15" i="42"/>
  <c r="B16" i="42"/>
  <c r="F46" i="43"/>
  <c r="I45" i="46"/>
  <c r="H37" i="45"/>
  <c r="F35" i="46"/>
  <c r="H40" i="48"/>
  <c r="H41" i="48"/>
  <c r="O41" i="48" s="1"/>
  <c r="B5" i="32"/>
  <c r="B6" i="32"/>
  <c r="P8" i="35"/>
  <c r="B39" i="13"/>
  <c r="B40" i="13"/>
  <c r="B14" i="13"/>
  <c r="B13" i="13"/>
  <c r="F45" i="18"/>
  <c r="G46" i="12"/>
  <c r="P24" i="39"/>
  <c r="F41" i="39"/>
  <c r="I44" i="41"/>
  <c r="G38" i="49"/>
  <c r="F42" i="51"/>
  <c r="B39" i="21"/>
  <c r="B40" i="21"/>
  <c r="P6" i="20"/>
  <c r="B29" i="24"/>
  <c r="B30" i="24"/>
  <c r="B64" i="13"/>
  <c r="B63" i="13"/>
  <c r="I44" i="16"/>
  <c r="P22" i="45"/>
  <c r="G50" i="48"/>
  <c r="G39" i="49"/>
  <c r="G44" i="49"/>
  <c r="H44" i="51"/>
  <c r="P7" i="33"/>
  <c r="B47" i="21"/>
  <c r="B48" i="21"/>
  <c r="G49" i="16"/>
  <c r="B35" i="13"/>
  <c r="B36" i="13"/>
  <c r="B10" i="24"/>
  <c r="B9" i="24"/>
  <c r="B66" i="40"/>
  <c r="B65" i="40"/>
  <c r="P4" i="43"/>
  <c r="G48" i="44"/>
  <c r="F50" i="48"/>
  <c r="F46" i="50"/>
  <c r="P15" i="52"/>
  <c r="I44" i="55"/>
  <c r="B31" i="34"/>
  <c r="B32" i="34"/>
  <c r="B37" i="34"/>
  <c r="B38" i="34"/>
  <c r="I47" i="33"/>
  <c r="B61" i="21"/>
  <c r="B62" i="21"/>
  <c r="P14" i="37"/>
  <c r="B21" i="38"/>
  <c r="B22" i="38"/>
  <c r="P15" i="16"/>
  <c r="B53" i="17"/>
  <c r="B54" i="17"/>
  <c r="B35" i="42"/>
  <c r="B36" i="42"/>
  <c r="V16" i="42"/>
  <c r="V52" i="42"/>
  <c r="V48" i="42"/>
  <c r="P32" i="45"/>
  <c r="H38" i="46"/>
  <c r="P34" i="47"/>
  <c r="P16" i="54"/>
  <c r="F49" i="50"/>
  <c r="G42" i="53"/>
  <c r="B39" i="32"/>
  <c r="B40" i="32"/>
  <c r="P5" i="31"/>
  <c r="P13" i="35"/>
  <c r="P32" i="12"/>
  <c r="V27" i="24"/>
  <c r="V42" i="24"/>
  <c r="B61" i="40"/>
  <c r="B62" i="40"/>
  <c r="F36" i="44"/>
  <c r="I42" i="47"/>
  <c r="H48" i="43"/>
  <c r="F40" i="41"/>
  <c r="P29" i="51"/>
  <c r="H43" i="49"/>
  <c r="H35" i="55"/>
  <c r="V39" i="24"/>
  <c r="P34" i="49"/>
  <c r="F44" i="51"/>
  <c r="B46" i="34"/>
  <c r="B45" i="34"/>
  <c r="B57" i="21"/>
  <c r="B58" i="21"/>
  <c r="B63" i="24"/>
  <c r="B64" i="24"/>
  <c r="P17" i="12"/>
  <c r="I37" i="44"/>
  <c r="F40" i="44"/>
  <c r="G46" i="48"/>
  <c r="P19" i="48"/>
  <c r="G50" i="50"/>
  <c r="G47" i="51"/>
  <c r="G42" i="41"/>
  <c r="I36" i="49"/>
  <c r="H37" i="53"/>
  <c r="H44" i="55"/>
  <c r="H47" i="49"/>
  <c r="H42" i="55"/>
  <c r="P10" i="20"/>
  <c r="P13" i="18"/>
  <c r="P29" i="18"/>
  <c r="H50" i="18"/>
  <c r="B58" i="13"/>
  <c r="B57" i="13"/>
  <c r="P14" i="23"/>
  <c r="B22" i="24"/>
  <c r="B21" i="24"/>
  <c r="B15" i="40"/>
  <c r="B16" i="40"/>
  <c r="P3" i="39"/>
  <c r="V13" i="42"/>
  <c r="V38" i="42"/>
  <c r="V54" i="42"/>
  <c r="F50" i="45"/>
  <c r="B53" i="42"/>
  <c r="B54" i="42"/>
  <c r="G44" i="44"/>
  <c r="F37" i="45"/>
  <c r="P28" i="48"/>
  <c r="G37" i="49"/>
  <c r="P5" i="50"/>
  <c r="F37" i="52"/>
  <c r="P16" i="52"/>
  <c r="I49" i="47"/>
  <c r="P4" i="33"/>
  <c r="P9" i="18"/>
  <c r="P4" i="18"/>
  <c r="B11" i="17"/>
  <c r="B12" i="17"/>
  <c r="P11" i="16"/>
  <c r="B63" i="42"/>
  <c r="B64" i="42"/>
  <c r="V37" i="42"/>
  <c r="V21" i="42"/>
  <c r="V53" i="42"/>
  <c r="F36" i="45"/>
  <c r="I39" i="46"/>
  <c r="P26" i="47"/>
  <c r="P23" i="54"/>
  <c r="G42" i="43"/>
  <c r="I40" i="55"/>
  <c r="B15" i="32"/>
  <c r="B16" i="32"/>
  <c r="P13" i="12"/>
  <c r="G43" i="12"/>
  <c r="V29" i="24"/>
  <c r="V37" i="24"/>
  <c r="I45" i="23"/>
  <c r="F49" i="23"/>
  <c r="I46" i="45"/>
  <c r="I37" i="46"/>
  <c r="K37" i="46" s="1"/>
  <c r="P27" i="49"/>
  <c r="F39" i="49"/>
  <c r="G35" i="51"/>
  <c r="I37" i="18"/>
  <c r="B23" i="34"/>
  <c r="B24" i="34"/>
  <c r="B59" i="36"/>
  <c r="B60" i="36"/>
  <c r="F39" i="35"/>
  <c r="P22" i="20"/>
  <c r="B45" i="24"/>
  <c r="B46" i="24"/>
  <c r="P18" i="23"/>
  <c r="I40" i="39"/>
  <c r="P5" i="23"/>
  <c r="P14" i="45"/>
  <c r="I49" i="45"/>
  <c r="I48" i="41"/>
  <c r="G46" i="50"/>
  <c r="H44" i="41"/>
  <c r="H48" i="49"/>
  <c r="P4" i="53"/>
  <c r="G50" i="53"/>
  <c r="F46" i="49"/>
  <c r="P14" i="55"/>
  <c r="H47" i="35"/>
  <c r="P33" i="20"/>
  <c r="B45" i="19"/>
  <c r="B46" i="19"/>
  <c r="P8" i="18"/>
  <c r="B43" i="13"/>
  <c r="B44" i="13"/>
  <c r="B22" i="13"/>
  <c r="B21" i="13"/>
  <c r="B21" i="40"/>
  <c r="B22" i="40"/>
  <c r="I36" i="39"/>
  <c r="I48" i="45"/>
  <c r="P23" i="41"/>
  <c r="P14" i="44"/>
  <c r="G48" i="50"/>
  <c r="P31" i="52"/>
  <c r="H40" i="43"/>
  <c r="G50" i="44"/>
  <c r="F41" i="55"/>
  <c r="P33" i="33"/>
  <c r="P12" i="33"/>
  <c r="B21" i="34"/>
  <c r="B22" i="34"/>
  <c r="I43" i="33"/>
  <c r="I38" i="35"/>
  <c r="P20" i="20"/>
  <c r="B5" i="21"/>
  <c r="B6" i="21"/>
  <c r="P8" i="20"/>
  <c r="P22" i="37"/>
  <c r="P4" i="37"/>
  <c r="P31" i="16"/>
  <c r="F38" i="12"/>
  <c r="P16" i="41"/>
  <c r="V11" i="42"/>
  <c r="V27" i="42"/>
  <c r="V45" i="42"/>
  <c r="H46" i="45"/>
  <c r="P27" i="46"/>
  <c r="P18" i="47"/>
  <c r="P3" i="48"/>
  <c r="G39" i="54"/>
  <c r="P33" i="31"/>
  <c r="B45" i="32"/>
  <c r="B46" i="32"/>
  <c r="P8" i="31"/>
  <c r="G46" i="16"/>
  <c r="F42" i="12"/>
  <c r="F45" i="39"/>
  <c r="B43" i="21"/>
  <c r="B44" i="21"/>
  <c r="G39" i="45"/>
  <c r="G40" i="50"/>
  <c r="B39" i="19"/>
  <c r="B40" i="19"/>
  <c r="B10" i="13"/>
  <c r="B9" i="13"/>
  <c r="B17" i="40"/>
  <c r="B27" i="42"/>
  <c r="B28" i="42"/>
  <c r="G49" i="52"/>
  <c r="B7" i="21"/>
  <c r="B8" i="21"/>
  <c r="P33" i="37"/>
  <c r="B31" i="38"/>
  <c r="B32" i="38"/>
  <c r="B53" i="19"/>
  <c r="B54" i="19"/>
  <c r="B37" i="19"/>
  <c r="B38" i="19"/>
  <c r="P3" i="41"/>
  <c r="G42" i="46"/>
  <c r="B7" i="13"/>
  <c r="B8" i="13"/>
  <c r="I43" i="49"/>
  <c r="G42" i="49"/>
  <c r="B9" i="21"/>
  <c r="B10" i="21"/>
  <c r="B57" i="17"/>
  <c r="B58" i="17"/>
  <c r="P26" i="16"/>
  <c r="B66" i="13"/>
  <c r="B65" i="13"/>
  <c r="I40" i="49"/>
  <c r="I45" i="53"/>
  <c r="B11" i="34"/>
  <c r="B12" i="34"/>
  <c r="H42" i="35"/>
  <c r="B33" i="21"/>
  <c r="B34" i="21"/>
  <c r="B15" i="21"/>
  <c r="B16" i="21"/>
  <c r="B25" i="17"/>
  <c r="B26" i="17"/>
  <c r="B19" i="13"/>
  <c r="B20" i="13"/>
  <c r="B37" i="24"/>
  <c r="B38" i="24"/>
  <c r="B11" i="42"/>
  <c r="B12" i="42"/>
  <c r="I35" i="43"/>
  <c r="I48" i="43"/>
  <c r="F42" i="48"/>
  <c r="F38" i="50"/>
  <c r="P20" i="33"/>
  <c r="B29" i="21"/>
  <c r="B30" i="21"/>
  <c r="B57" i="38"/>
  <c r="B58" i="38"/>
  <c r="P12" i="37"/>
  <c r="P25" i="16"/>
  <c r="P24" i="41"/>
  <c r="V20" i="42"/>
  <c r="V64" i="42"/>
  <c r="P10" i="46"/>
  <c r="F46" i="46"/>
  <c r="F35" i="48"/>
  <c r="P28" i="54"/>
  <c r="B47" i="32"/>
  <c r="B48" i="32"/>
  <c r="B7" i="32"/>
  <c r="B8" i="32"/>
  <c r="V11" i="24"/>
  <c r="V26" i="24"/>
  <c r="V43" i="24"/>
  <c r="V59" i="24"/>
  <c r="B11" i="40"/>
  <c r="F46" i="44"/>
  <c r="G36" i="49"/>
  <c r="V7" i="24"/>
  <c r="V23" i="24"/>
  <c r="B62" i="34"/>
  <c r="B61" i="34"/>
  <c r="B9" i="36"/>
  <c r="B10" i="36"/>
  <c r="B59" i="21"/>
  <c r="B60" i="21"/>
  <c r="P30" i="16"/>
  <c r="B65" i="24"/>
  <c r="B66" i="24"/>
  <c r="B23" i="24"/>
  <c r="B24" i="24"/>
  <c r="P20" i="45"/>
  <c r="P9" i="45"/>
  <c r="F43" i="48"/>
  <c r="P24" i="53"/>
  <c r="F41" i="53"/>
  <c r="P30" i="12"/>
  <c r="B26" i="13"/>
  <c r="B25" i="13"/>
  <c r="P28" i="23"/>
  <c r="P12" i="23"/>
  <c r="V14" i="42"/>
  <c r="V44" i="42"/>
  <c r="V62" i="42"/>
  <c r="P31" i="41"/>
  <c r="P23" i="44"/>
  <c r="G43" i="51"/>
  <c r="P34" i="51"/>
  <c r="B41" i="34"/>
  <c r="B42" i="34"/>
  <c r="B23" i="21"/>
  <c r="B24" i="21"/>
  <c r="I43" i="20"/>
  <c r="B47" i="19"/>
  <c r="B48" i="19"/>
  <c r="B31" i="42"/>
  <c r="B32" i="42"/>
  <c r="V49" i="42"/>
  <c r="G45" i="45"/>
  <c r="B53" i="32"/>
  <c r="B54" i="32"/>
  <c r="B55" i="13"/>
  <c r="B56" i="13"/>
  <c r="H43" i="12"/>
  <c r="P4" i="51"/>
  <c r="B29" i="40"/>
  <c r="B30" i="40"/>
  <c r="G39" i="51"/>
  <c r="P15" i="35"/>
  <c r="I42" i="35"/>
  <c r="G35" i="35"/>
  <c r="B41" i="21"/>
  <c r="B42" i="21"/>
  <c r="B49" i="24"/>
  <c r="B50" i="24"/>
  <c r="B14" i="24"/>
  <c r="B13" i="24"/>
  <c r="P33" i="12"/>
  <c r="H48" i="45"/>
  <c r="F37" i="50"/>
  <c r="F48" i="49"/>
  <c r="P30" i="49"/>
  <c r="B59" i="38"/>
  <c r="B60" i="38"/>
  <c r="B13" i="19"/>
  <c r="B14" i="19"/>
  <c r="B27" i="13"/>
  <c r="B28" i="13"/>
  <c r="P12" i="12"/>
  <c r="B41" i="24"/>
  <c r="B42" i="24"/>
  <c r="B34" i="40"/>
  <c r="B33" i="40"/>
  <c r="P12" i="39"/>
  <c r="B63" i="40"/>
  <c r="B64" i="40"/>
  <c r="G40" i="44"/>
  <c r="F46" i="48"/>
  <c r="F38" i="48"/>
  <c r="F50" i="50"/>
  <c r="G40" i="49"/>
  <c r="H43" i="50"/>
  <c r="B63" i="34"/>
  <c r="B64" i="34"/>
  <c r="B21" i="17"/>
  <c r="B22" i="17"/>
  <c r="V12" i="42"/>
  <c r="V28" i="42"/>
  <c r="V61" i="42"/>
  <c r="G41" i="45"/>
  <c r="G38" i="47"/>
  <c r="P3" i="49"/>
  <c r="P16" i="35"/>
  <c r="B30" i="13"/>
  <c r="B29" i="13"/>
  <c r="I35" i="49"/>
  <c r="B55" i="24"/>
  <c r="B56" i="24"/>
  <c r="F49" i="53"/>
  <c r="B55" i="34"/>
  <c r="B56" i="34"/>
  <c r="B13" i="34"/>
  <c r="B14" i="34"/>
  <c r="B25" i="36"/>
  <c r="B26" i="36"/>
  <c r="B25" i="21"/>
  <c r="B26" i="21"/>
  <c r="B11" i="21"/>
  <c r="B12" i="21"/>
  <c r="B61" i="24"/>
  <c r="B62" i="24"/>
  <c r="I40" i="43"/>
  <c r="F47" i="48"/>
  <c r="P11" i="48"/>
  <c r="G41" i="49"/>
  <c r="O41" i="49" s="1"/>
  <c r="P16" i="53"/>
  <c r="P31" i="53"/>
  <c r="P31" i="33"/>
  <c r="I50" i="35"/>
  <c r="B49" i="21"/>
  <c r="B50" i="21"/>
  <c r="B7" i="19"/>
  <c r="B8" i="19"/>
  <c r="G41" i="16"/>
  <c r="I41" i="18"/>
  <c r="P6" i="12"/>
  <c r="B57" i="24"/>
  <c r="B58" i="24"/>
  <c r="I36" i="16"/>
  <c r="I44" i="45"/>
  <c r="B21" i="42"/>
  <c r="B22" i="42"/>
  <c r="G43" i="43"/>
  <c r="H43" i="48"/>
  <c r="F48" i="50"/>
  <c r="P8" i="52"/>
  <c r="P10" i="51"/>
  <c r="P3" i="20"/>
  <c r="P25" i="37"/>
  <c r="B15" i="38"/>
  <c r="B16" i="38"/>
  <c r="P17" i="18"/>
  <c r="P20" i="18"/>
  <c r="B43" i="17"/>
  <c r="B44" i="17"/>
  <c r="P4" i="16"/>
  <c r="H42" i="16"/>
  <c r="G42" i="12"/>
  <c r="F46" i="12"/>
  <c r="I37" i="23"/>
  <c r="P18" i="46"/>
  <c r="I43" i="46"/>
  <c r="I47" i="47"/>
  <c r="F39" i="47"/>
  <c r="P7" i="54"/>
  <c r="P18" i="51"/>
  <c r="F36" i="37"/>
  <c r="P21" i="12"/>
  <c r="P8" i="12"/>
  <c r="I45" i="18"/>
  <c r="H46" i="12"/>
  <c r="B45" i="40"/>
  <c r="B46" i="40"/>
  <c r="I41" i="39"/>
  <c r="F44" i="41"/>
  <c r="G38" i="41"/>
  <c r="F47" i="39"/>
  <c r="G45" i="46"/>
  <c r="P18" i="49"/>
  <c r="B39" i="34"/>
  <c r="B40" i="34"/>
  <c r="H46" i="18"/>
  <c r="F40" i="16"/>
  <c r="B16" i="17"/>
  <c r="B15" i="17"/>
  <c r="B46" i="13"/>
  <c r="B45" i="13"/>
  <c r="B39" i="24"/>
  <c r="B40" i="24"/>
  <c r="I39" i="44"/>
  <c r="G41" i="44"/>
  <c r="G44" i="45"/>
  <c r="P34" i="48"/>
  <c r="H43" i="53"/>
  <c r="G48" i="55"/>
  <c r="G42" i="35"/>
  <c r="F39" i="37"/>
  <c r="B51" i="13"/>
  <c r="B52" i="13"/>
  <c r="P19" i="12"/>
  <c r="B4" i="13"/>
  <c r="B3" i="13"/>
  <c r="B6" i="13"/>
  <c r="B5" i="13"/>
  <c r="P34" i="39"/>
  <c r="B5" i="42"/>
  <c r="B6" i="42"/>
  <c r="G35" i="43"/>
  <c r="I49" i="44"/>
  <c r="P33" i="48"/>
  <c r="P9" i="50"/>
  <c r="H36" i="50"/>
  <c r="P25" i="52"/>
  <c r="F50" i="52"/>
  <c r="H46" i="41"/>
  <c r="G48" i="51"/>
  <c r="P32" i="35"/>
  <c r="P25" i="33"/>
  <c r="P17" i="33"/>
  <c r="F47" i="33"/>
  <c r="P28" i="20"/>
  <c r="P16" i="20"/>
  <c r="I47" i="20"/>
  <c r="B25" i="38"/>
  <c r="B26" i="38"/>
  <c r="B21" i="19"/>
  <c r="B22" i="19"/>
  <c r="B45" i="42"/>
  <c r="B46" i="42"/>
  <c r="F42" i="43"/>
  <c r="V32" i="42"/>
  <c r="G49" i="45"/>
  <c r="H50" i="47"/>
  <c r="G47" i="54"/>
  <c r="B61" i="32"/>
  <c r="B62" i="32"/>
  <c r="B62" i="13"/>
  <c r="B61" i="13"/>
  <c r="P32" i="39"/>
  <c r="I40" i="41"/>
  <c r="F48" i="51"/>
  <c r="V30" i="24"/>
  <c r="P21" i="51"/>
  <c r="P24" i="33"/>
  <c r="B43" i="36"/>
  <c r="B44" i="36"/>
  <c r="B27" i="21"/>
  <c r="B28" i="21"/>
  <c r="B9" i="17"/>
  <c r="B10" i="17"/>
  <c r="G43" i="45"/>
  <c r="P4" i="45"/>
  <c r="P5" i="49"/>
  <c r="B17" i="21"/>
  <c r="B18" i="21"/>
  <c r="B23" i="19"/>
  <c r="B24" i="19"/>
  <c r="G50" i="18"/>
  <c r="B53" i="24"/>
  <c r="B54" i="24"/>
  <c r="B37" i="40"/>
  <c r="B38" i="40"/>
  <c r="B3" i="40"/>
  <c r="V29" i="42"/>
  <c r="V46" i="42"/>
  <c r="V63" i="42"/>
  <c r="P22" i="44"/>
  <c r="F44" i="50"/>
  <c r="P7" i="52"/>
  <c r="I36" i="55"/>
  <c r="B9" i="34"/>
  <c r="B10" i="34"/>
  <c r="P6" i="33"/>
  <c r="F43" i="20"/>
  <c r="B15" i="19"/>
  <c r="B16" i="19"/>
  <c r="I43" i="18"/>
  <c r="B19" i="17"/>
  <c r="B20" i="17"/>
  <c r="G48" i="39"/>
  <c r="V17" i="42"/>
  <c r="V5" i="42"/>
  <c r="V65" i="42"/>
  <c r="G50" i="46"/>
  <c r="H46" i="47"/>
  <c r="G43" i="16"/>
  <c r="B23" i="13"/>
  <c r="B24" i="13"/>
  <c r="F50" i="16"/>
  <c r="V5" i="24"/>
  <c r="V13" i="24"/>
  <c r="V21" i="24"/>
  <c r="V31" i="24"/>
  <c r="V41" i="24"/>
  <c r="V53" i="24"/>
  <c r="P8" i="39"/>
  <c r="B13" i="40"/>
  <c r="I41" i="23"/>
  <c r="F41" i="23"/>
  <c r="I47" i="49"/>
  <c r="P11" i="49"/>
  <c r="G40" i="51"/>
  <c r="F37" i="18"/>
  <c r="P16" i="39"/>
  <c r="P12" i="51"/>
  <c r="P21" i="20"/>
  <c r="B29" i="34"/>
  <c r="B30" i="34"/>
  <c r="H50" i="35"/>
  <c r="F42" i="35"/>
  <c r="H35" i="35"/>
  <c r="P23" i="37"/>
  <c r="P6" i="16"/>
  <c r="P24" i="12"/>
  <c r="B33" i="24"/>
  <c r="B34" i="24"/>
  <c r="F40" i="39"/>
  <c r="G40" i="45"/>
  <c r="F48" i="41"/>
  <c r="F37" i="53"/>
  <c r="G40" i="55"/>
  <c r="B43" i="34"/>
  <c r="B44" i="34"/>
  <c r="G47" i="35"/>
  <c r="B63" i="21"/>
  <c r="B64" i="21"/>
  <c r="B54" i="13"/>
  <c r="B53" i="13"/>
  <c r="B6" i="24"/>
  <c r="B5" i="24"/>
  <c r="F36" i="39"/>
  <c r="B43" i="42"/>
  <c r="B44" i="42"/>
  <c r="P25" i="48"/>
  <c r="P9" i="48"/>
  <c r="I42" i="50"/>
  <c r="B53" i="34"/>
  <c r="B54" i="34"/>
  <c r="F43" i="33"/>
  <c r="B37" i="21"/>
  <c r="B38" i="21"/>
  <c r="B45" i="21"/>
  <c r="B46" i="21"/>
  <c r="B41" i="38"/>
  <c r="B42" i="38"/>
  <c r="B37" i="38"/>
  <c r="B38" i="38"/>
  <c r="B61" i="42"/>
  <c r="B62" i="42"/>
  <c r="B51" i="42"/>
  <c r="B52" i="42"/>
  <c r="B19" i="42"/>
  <c r="B20" i="42"/>
  <c r="P17" i="43"/>
  <c r="V15" i="42"/>
  <c r="V31" i="42"/>
  <c r="H46" i="46"/>
  <c r="H42" i="47"/>
  <c r="P10" i="47"/>
  <c r="P8" i="54"/>
  <c r="P12" i="54"/>
  <c r="B63" i="32"/>
  <c r="B64" i="32"/>
  <c r="P13" i="31"/>
  <c r="B23" i="32"/>
  <c r="B24" i="32"/>
  <c r="B29" i="36"/>
  <c r="B30" i="36"/>
  <c r="B39" i="36"/>
  <c r="B40" i="36"/>
  <c r="I40" i="37"/>
  <c r="P16" i="12"/>
  <c r="H46" i="16"/>
  <c r="G50" i="16"/>
  <c r="I45" i="39"/>
  <c r="B31" i="24"/>
  <c r="B32" i="24"/>
  <c r="B18" i="24"/>
  <c r="B17" i="24"/>
  <c r="I42" i="45"/>
  <c r="H50" i="52"/>
  <c r="H49" i="53"/>
  <c r="H36" i="55"/>
  <c r="B27" i="34"/>
  <c r="B28" i="34"/>
  <c r="P21" i="18"/>
  <c r="I40" i="50"/>
  <c r="B57" i="34"/>
  <c r="B58" i="34"/>
  <c r="B4" i="21"/>
  <c r="B3" i="21"/>
  <c r="B63" i="38"/>
  <c r="B64" i="38"/>
  <c r="B3" i="17"/>
  <c r="B4" i="17"/>
  <c r="B3" i="42"/>
  <c r="B4" i="42"/>
  <c r="B47" i="42"/>
  <c r="B48" i="42"/>
  <c r="I36" i="43"/>
  <c r="P11" i="47"/>
  <c r="B37" i="32"/>
  <c r="B38" i="32"/>
  <c r="B13" i="36"/>
  <c r="B14" i="36"/>
  <c r="H46" i="49"/>
  <c r="H36" i="51"/>
  <c r="P21" i="33"/>
  <c r="B7" i="34"/>
  <c r="B8" i="34"/>
  <c r="B11" i="36"/>
  <c r="B12" i="36"/>
  <c r="B45" i="36"/>
  <c r="B46" i="36"/>
  <c r="G46" i="18"/>
  <c r="P21" i="23"/>
  <c r="G36" i="45"/>
  <c r="B29" i="19"/>
  <c r="B30" i="19"/>
  <c r="P4" i="12"/>
  <c r="B53" i="40"/>
  <c r="B54" i="40"/>
  <c r="P7" i="41"/>
  <c r="I50" i="43"/>
  <c r="F51" i="43"/>
  <c r="H44" i="50"/>
  <c r="P9" i="52"/>
  <c r="G46" i="41"/>
  <c r="P30" i="51"/>
  <c r="B47" i="34"/>
  <c r="B48" i="34"/>
  <c r="B53" i="21"/>
  <c r="B54" i="21"/>
  <c r="B21" i="21"/>
  <c r="B22" i="21"/>
  <c r="B19" i="21"/>
  <c r="B20" i="21"/>
  <c r="B27" i="38"/>
  <c r="B28" i="38"/>
  <c r="B11" i="38"/>
  <c r="B12" i="38"/>
  <c r="B53" i="38"/>
  <c r="B54" i="38"/>
  <c r="B27" i="17"/>
  <c r="B28" i="17"/>
  <c r="B48" i="17"/>
  <c r="B47" i="17"/>
  <c r="B51" i="17"/>
  <c r="B52" i="17"/>
  <c r="P27" i="16"/>
  <c r="B13" i="42"/>
  <c r="B14" i="42"/>
  <c r="V4" i="42"/>
  <c r="V36" i="42"/>
  <c r="I40" i="45"/>
  <c r="I35" i="47"/>
  <c r="B29" i="32"/>
  <c r="B30" i="32"/>
  <c r="B23" i="36"/>
  <c r="B24" i="36"/>
  <c r="V10" i="24"/>
  <c r="V58" i="24"/>
  <c r="I40" i="51"/>
  <c r="V46" i="24"/>
  <c r="V62" i="24"/>
  <c r="V14" i="24"/>
  <c r="V55" i="24"/>
  <c r="G50" i="49"/>
  <c r="P30" i="20"/>
  <c r="B15" i="24"/>
  <c r="B16" i="24"/>
  <c r="B47" i="24"/>
  <c r="B48" i="24"/>
  <c r="G35" i="45"/>
  <c r="F38" i="45"/>
  <c r="G45" i="53"/>
  <c r="H39" i="53"/>
  <c r="B56" i="19"/>
  <c r="B55" i="19"/>
  <c r="B25" i="24"/>
  <c r="B26" i="24"/>
  <c r="B50" i="40"/>
  <c r="B49" i="40"/>
  <c r="B20" i="40"/>
  <c r="B19" i="40"/>
  <c r="V30" i="42"/>
  <c r="V47" i="42"/>
  <c r="V60" i="42"/>
  <c r="B59" i="42"/>
  <c r="B60" i="42"/>
  <c r="F45" i="44"/>
  <c r="G47" i="48"/>
  <c r="B5" i="34"/>
  <c r="B6" i="34"/>
  <c r="B55" i="21"/>
  <c r="B56" i="21"/>
  <c r="B5" i="19"/>
  <c r="B6" i="19"/>
  <c r="B60" i="40"/>
  <c r="B59" i="40"/>
  <c r="V33" i="42"/>
  <c r="P24" i="45"/>
  <c r="I43" i="47"/>
  <c r="H43" i="54"/>
  <c r="B21" i="32"/>
  <c r="B22" i="32"/>
  <c r="B55" i="36"/>
  <c r="B56" i="36"/>
  <c r="V6" i="24"/>
  <c r="V15" i="24"/>
  <c r="V22" i="24"/>
  <c r="V57" i="24"/>
  <c r="B41" i="36"/>
  <c r="B42" i="36"/>
  <c r="B27" i="36"/>
  <c r="B28" i="36"/>
  <c r="B61" i="19"/>
  <c r="B62" i="19"/>
  <c r="B17" i="17"/>
  <c r="B18" i="17"/>
  <c r="P26" i="23"/>
  <c r="B8" i="24"/>
  <c r="B7" i="24"/>
  <c r="G35" i="53"/>
  <c r="B65" i="21"/>
  <c r="B66" i="21"/>
  <c r="B31" i="21"/>
  <c r="B32" i="21"/>
  <c r="B59" i="13"/>
  <c r="B60" i="13"/>
  <c r="B11" i="13"/>
  <c r="B12" i="13"/>
  <c r="V45" i="24"/>
  <c r="P23" i="39"/>
  <c r="B37" i="42"/>
  <c r="B38" i="42"/>
  <c r="B15" i="34"/>
  <c r="B16" i="34"/>
  <c r="P4" i="20"/>
  <c r="B13" i="21"/>
  <c r="B14" i="21"/>
  <c r="B9" i="38"/>
  <c r="B10" i="38"/>
  <c r="P20" i="37"/>
  <c r="B5" i="38"/>
  <c r="B6" i="38"/>
  <c r="B64" i="19"/>
  <c r="B63" i="19"/>
  <c r="B59" i="17"/>
  <c r="B60" i="17"/>
  <c r="B35" i="17"/>
  <c r="B36" i="17"/>
  <c r="B29" i="42"/>
  <c r="B30" i="42"/>
  <c r="V6" i="42"/>
  <c r="V22" i="42"/>
  <c r="V43" i="42"/>
  <c r="V59" i="42"/>
  <c r="I47" i="46"/>
  <c r="G42" i="48"/>
  <c r="B31" i="32"/>
  <c r="B32" i="32"/>
  <c r="B55" i="32"/>
  <c r="B56" i="32"/>
  <c r="B13" i="32"/>
  <c r="B14" i="32"/>
  <c r="B7" i="36"/>
  <c r="B8" i="36"/>
  <c r="F40" i="37"/>
  <c r="F41" i="54" l="1"/>
  <c r="I37" i="54"/>
  <c r="J36" i="54"/>
  <c r="H51" i="54" s="1"/>
  <c r="I43" i="50"/>
  <c r="J44" i="54"/>
  <c r="H55" i="54" s="1"/>
  <c r="N44" i="54"/>
  <c r="J48" i="54"/>
  <c r="H57" i="54" s="1"/>
  <c r="O44" i="54"/>
  <c r="O36" i="54"/>
  <c r="L36" i="54"/>
  <c r="M36" i="54" s="1"/>
  <c r="L44" i="54"/>
  <c r="M44" i="54" s="1"/>
  <c r="I38" i="51"/>
  <c r="K44" i="54"/>
  <c r="B14" i="40"/>
  <c r="G46" i="51"/>
  <c r="K46" i="51" s="1"/>
  <c r="H45" i="54"/>
  <c r="H41" i="54"/>
  <c r="K36" i="54"/>
  <c r="B12" i="40"/>
  <c r="O40" i="54"/>
  <c r="G37" i="54"/>
  <c r="N36" i="54"/>
  <c r="F35" i="51"/>
  <c r="F47" i="50"/>
  <c r="O47" i="50" s="1"/>
  <c r="N40" i="54"/>
  <c r="J40" i="54"/>
  <c r="H53" i="54" s="1"/>
  <c r="H38" i="51"/>
  <c r="I35" i="50"/>
  <c r="L35" i="50" s="1"/>
  <c r="B4" i="40"/>
  <c r="I49" i="54"/>
  <c r="H35" i="54"/>
  <c r="B18" i="40"/>
  <c r="K40" i="54"/>
  <c r="L40" i="54"/>
  <c r="M40" i="54" s="1"/>
  <c r="F45" i="54"/>
  <c r="G49" i="54"/>
  <c r="B6" i="40"/>
  <c r="F36" i="51"/>
  <c r="G50" i="51"/>
  <c r="K50" i="51" s="1"/>
  <c r="G42" i="51"/>
  <c r="L42" i="51" s="1"/>
  <c r="M42" i="51" s="1"/>
  <c r="L41" i="47"/>
  <c r="M41" i="47" s="1"/>
  <c r="N41" i="47"/>
  <c r="G37" i="43"/>
  <c r="L37" i="43" s="1"/>
  <c r="M37" i="43" s="1"/>
  <c r="O45" i="46"/>
  <c r="J41" i="47"/>
  <c r="J45" i="47"/>
  <c r="L45" i="47"/>
  <c r="M45" i="47" s="1"/>
  <c r="O49" i="47"/>
  <c r="O45" i="47"/>
  <c r="K45" i="47"/>
  <c r="I56" i="47" s="1"/>
  <c r="N45" i="47"/>
  <c r="K41" i="47"/>
  <c r="I54" i="47" s="1"/>
  <c r="J49" i="48"/>
  <c r="N45" i="55"/>
  <c r="O41" i="47"/>
  <c r="N49" i="55"/>
  <c r="L42" i="55"/>
  <c r="M42" i="55" s="1"/>
  <c r="J45" i="55"/>
  <c r="F56" i="55" s="1"/>
  <c r="L40" i="53"/>
  <c r="M40" i="53" s="1"/>
  <c r="J37" i="49"/>
  <c r="F52" i="49" s="1"/>
  <c r="K43" i="55"/>
  <c r="K41" i="49"/>
  <c r="N36" i="53"/>
  <c r="K42" i="55"/>
  <c r="G54" i="55" s="1"/>
  <c r="J41" i="51"/>
  <c r="F54" i="51" s="1"/>
  <c r="K45" i="55"/>
  <c r="O49" i="55"/>
  <c r="J43" i="55"/>
  <c r="F55" i="55" s="1"/>
  <c r="K40" i="53"/>
  <c r="G53" i="53" s="1"/>
  <c r="L45" i="55"/>
  <c r="M45" i="55" s="1"/>
  <c r="K48" i="54"/>
  <c r="L48" i="54"/>
  <c r="M48" i="54" s="1"/>
  <c r="N48" i="54"/>
  <c r="O48" i="54"/>
  <c r="J47" i="55"/>
  <c r="F57" i="55" s="1"/>
  <c r="N47" i="55"/>
  <c r="K47" i="55"/>
  <c r="O47" i="55"/>
  <c r="L47" i="55"/>
  <c r="M47" i="55" s="1"/>
  <c r="L38" i="55"/>
  <c r="M38" i="55" s="1"/>
  <c r="K38" i="55"/>
  <c r="G52" i="55" s="1"/>
  <c r="O38" i="55"/>
  <c r="J38" i="55"/>
  <c r="N38" i="55"/>
  <c r="K49" i="55"/>
  <c r="J42" i="55"/>
  <c r="O43" i="55"/>
  <c r="J41" i="55"/>
  <c r="F54" i="55" s="1"/>
  <c r="N41" i="55"/>
  <c r="K41" i="55"/>
  <c r="O41" i="55"/>
  <c r="L41" i="55"/>
  <c r="M41" i="55" s="1"/>
  <c r="L46" i="55"/>
  <c r="M46" i="55" s="1"/>
  <c r="K46" i="55"/>
  <c r="G56" i="55" s="1"/>
  <c r="J46" i="55"/>
  <c r="N46" i="55"/>
  <c r="O46" i="55"/>
  <c r="L50" i="55"/>
  <c r="M50" i="55" s="1"/>
  <c r="K50" i="55"/>
  <c r="G58" i="55" s="1"/>
  <c r="J50" i="55"/>
  <c r="N50" i="55"/>
  <c r="O50" i="55"/>
  <c r="J37" i="55"/>
  <c r="F52" i="55" s="1"/>
  <c r="N37" i="55"/>
  <c r="K37" i="55"/>
  <c r="O37" i="55"/>
  <c r="L37" i="55"/>
  <c r="M37" i="55" s="1"/>
  <c r="L49" i="55"/>
  <c r="M49" i="55" s="1"/>
  <c r="J49" i="55"/>
  <c r="F58" i="55" s="1"/>
  <c r="O42" i="55"/>
  <c r="O45" i="55"/>
  <c r="N43" i="55"/>
  <c r="J39" i="55"/>
  <c r="F53" i="55" s="1"/>
  <c r="N39" i="55"/>
  <c r="K39" i="55"/>
  <c r="O39" i="55"/>
  <c r="L39" i="55"/>
  <c r="M39" i="55" s="1"/>
  <c r="N42" i="55"/>
  <c r="L43" i="55"/>
  <c r="M43" i="55" s="1"/>
  <c r="J44" i="53"/>
  <c r="L50" i="53"/>
  <c r="M50" i="53" s="1"/>
  <c r="J50" i="53"/>
  <c r="O50" i="53"/>
  <c r="K50" i="53"/>
  <c r="G58" i="53" s="1"/>
  <c r="N50" i="53"/>
  <c r="L38" i="53"/>
  <c r="M38" i="53" s="1"/>
  <c r="J38" i="53"/>
  <c r="N38" i="53"/>
  <c r="K38" i="53"/>
  <c r="G52" i="53" s="1"/>
  <c r="O38" i="53"/>
  <c r="O40" i="53"/>
  <c r="O44" i="53"/>
  <c r="L44" i="53"/>
  <c r="M44" i="53" s="1"/>
  <c r="J36" i="53"/>
  <c r="L42" i="53"/>
  <c r="M42" i="53" s="1"/>
  <c r="J42" i="53"/>
  <c r="N42" i="53"/>
  <c r="K42" i="53"/>
  <c r="G54" i="53" s="1"/>
  <c r="O42" i="53"/>
  <c r="N40" i="53"/>
  <c r="K44" i="53"/>
  <c r="G55" i="53" s="1"/>
  <c r="O36" i="53"/>
  <c r="L36" i="53"/>
  <c r="M36" i="53" s="1"/>
  <c r="L46" i="53"/>
  <c r="M46" i="53" s="1"/>
  <c r="J46" i="53"/>
  <c r="N46" i="53"/>
  <c r="K46" i="53"/>
  <c r="G56" i="53" s="1"/>
  <c r="O46" i="53"/>
  <c r="J45" i="51"/>
  <c r="F56" i="51" s="1"/>
  <c r="N45" i="51"/>
  <c r="L45" i="51"/>
  <c r="M45" i="51" s="1"/>
  <c r="K45" i="51"/>
  <c r="O45" i="51"/>
  <c r="K41" i="51"/>
  <c r="J49" i="51"/>
  <c r="F58" i="51" s="1"/>
  <c r="N49" i="51"/>
  <c r="K49" i="51"/>
  <c r="O49" i="51"/>
  <c r="L49" i="51"/>
  <c r="M49" i="51" s="1"/>
  <c r="L41" i="51"/>
  <c r="M41" i="51" s="1"/>
  <c r="N41" i="51"/>
  <c r="O41" i="51"/>
  <c r="J37" i="50"/>
  <c r="N37" i="50"/>
  <c r="K37" i="50"/>
  <c r="I52" i="50" s="1"/>
  <c r="O37" i="50"/>
  <c r="L37" i="50"/>
  <c r="J49" i="50"/>
  <c r="N49" i="50"/>
  <c r="K49" i="50"/>
  <c r="I58" i="50" s="1"/>
  <c r="O49" i="50"/>
  <c r="L49" i="50"/>
  <c r="O41" i="50"/>
  <c r="K41" i="50"/>
  <c r="I54" i="50" s="1"/>
  <c r="N41" i="50"/>
  <c r="J45" i="50"/>
  <c r="N45" i="50"/>
  <c r="L45" i="50"/>
  <c r="M45" i="50" s="1"/>
  <c r="K45" i="50"/>
  <c r="I56" i="50" s="1"/>
  <c r="O45" i="50"/>
  <c r="L41" i="50"/>
  <c r="M41" i="50" s="1"/>
  <c r="J35" i="49"/>
  <c r="F51" i="49" s="1"/>
  <c r="N35" i="49"/>
  <c r="K35" i="49"/>
  <c r="O35" i="49"/>
  <c r="L35" i="49"/>
  <c r="M35" i="49" s="1"/>
  <c r="N41" i="49"/>
  <c r="K37" i="49"/>
  <c r="O37" i="49"/>
  <c r="J45" i="49"/>
  <c r="F56" i="49" s="1"/>
  <c r="N45" i="49"/>
  <c r="K45" i="49"/>
  <c r="O45" i="49"/>
  <c r="L45" i="49"/>
  <c r="M45" i="49" s="1"/>
  <c r="L41" i="49"/>
  <c r="M41" i="49" s="1"/>
  <c r="J41" i="49"/>
  <c r="F54" i="49" s="1"/>
  <c r="N37" i="49"/>
  <c r="L37" i="49"/>
  <c r="M37" i="49" s="1"/>
  <c r="K41" i="48"/>
  <c r="I54" i="48" s="1"/>
  <c r="O49" i="48"/>
  <c r="J45" i="48"/>
  <c r="N45" i="48"/>
  <c r="K45" i="48"/>
  <c r="I56" i="48" s="1"/>
  <c r="O45" i="48"/>
  <c r="L45" i="48"/>
  <c r="M45" i="48" s="1"/>
  <c r="N41" i="48"/>
  <c r="K49" i="48"/>
  <c r="I58" i="48" s="1"/>
  <c r="L41" i="48"/>
  <c r="M41" i="48" s="1"/>
  <c r="J41" i="48"/>
  <c r="N49" i="48"/>
  <c r="J37" i="48"/>
  <c r="N37" i="48"/>
  <c r="K37" i="48"/>
  <c r="I52" i="48" s="1"/>
  <c r="O37" i="48"/>
  <c r="L37" i="48"/>
  <c r="M37" i="48" s="1"/>
  <c r="L40" i="48"/>
  <c r="M40" i="48" s="1"/>
  <c r="J40" i="48"/>
  <c r="N40" i="48"/>
  <c r="K40" i="48"/>
  <c r="G53" i="48" s="1"/>
  <c r="O40" i="48"/>
  <c r="L49" i="48"/>
  <c r="M49" i="48" s="1"/>
  <c r="K49" i="47"/>
  <c r="I58" i="47" s="1"/>
  <c r="N49" i="47"/>
  <c r="J37" i="47"/>
  <c r="N37" i="47"/>
  <c r="K37" i="47"/>
  <c r="I52" i="47" s="1"/>
  <c r="O37" i="47"/>
  <c r="L37" i="47"/>
  <c r="M37" i="47" s="1"/>
  <c r="L49" i="47"/>
  <c r="M49" i="47" s="1"/>
  <c r="J49" i="47"/>
  <c r="J48" i="46"/>
  <c r="H57" i="46" s="1"/>
  <c r="N48" i="46"/>
  <c r="K48" i="46"/>
  <c r="O48" i="46"/>
  <c r="L48" i="46"/>
  <c r="M48" i="46" s="1"/>
  <c r="N37" i="46"/>
  <c r="J45" i="46"/>
  <c r="F56" i="46" s="1"/>
  <c r="K45" i="46"/>
  <c r="J44" i="46"/>
  <c r="H55" i="46" s="1"/>
  <c r="N44" i="46"/>
  <c r="K44" i="46"/>
  <c r="O44" i="46"/>
  <c r="L44" i="46"/>
  <c r="M44" i="46" s="1"/>
  <c r="L37" i="46"/>
  <c r="M37" i="46" s="1"/>
  <c r="N45" i="46"/>
  <c r="O37" i="46"/>
  <c r="L45" i="46"/>
  <c r="M45" i="46" s="1"/>
  <c r="J37" i="46"/>
  <c r="F52" i="46" s="1"/>
  <c r="L50" i="45"/>
  <c r="M50" i="45" s="1"/>
  <c r="O50" i="45"/>
  <c r="J50" i="45"/>
  <c r="N50" i="45"/>
  <c r="K50" i="45"/>
  <c r="G58" i="45" s="1"/>
  <c r="L46" i="45"/>
  <c r="M46" i="45" s="1"/>
  <c r="K46" i="45"/>
  <c r="G56" i="45" s="1"/>
  <c r="O46" i="45"/>
  <c r="J46" i="45"/>
  <c r="N46" i="45"/>
  <c r="L45" i="43"/>
  <c r="M45" i="43" s="1"/>
  <c r="J45" i="43"/>
  <c r="O45" i="43"/>
  <c r="K45" i="43"/>
  <c r="I56" i="43" s="1"/>
  <c r="N45" i="43"/>
  <c r="J39" i="44"/>
  <c r="F53" i="44" s="1"/>
  <c r="N39" i="44"/>
  <c r="K39" i="44"/>
  <c r="O39" i="44"/>
  <c r="L39" i="44"/>
  <c r="M39" i="44" s="1"/>
  <c r="L48" i="41"/>
  <c r="M48" i="41" s="1"/>
  <c r="N48" i="41"/>
  <c r="J48" i="41"/>
  <c r="H57" i="41" s="1"/>
  <c r="O48" i="41"/>
  <c r="K48" i="41"/>
  <c r="L40" i="41"/>
  <c r="M40" i="41" s="1"/>
  <c r="N40" i="41"/>
  <c r="K40" i="41"/>
  <c r="J40" i="41"/>
  <c r="H53" i="41" s="1"/>
  <c r="O40" i="41"/>
  <c r="J44" i="43"/>
  <c r="N44" i="43"/>
  <c r="K44" i="43"/>
  <c r="G55" i="43" s="1"/>
  <c r="O44" i="43"/>
  <c r="L44" i="43"/>
  <c r="M44" i="43" s="1"/>
  <c r="L38" i="44"/>
  <c r="M38" i="44" s="1"/>
  <c r="J38" i="44"/>
  <c r="H52" i="44" s="1"/>
  <c r="N38" i="44"/>
  <c r="O38" i="44"/>
  <c r="K38" i="44"/>
  <c r="J44" i="41"/>
  <c r="H55" i="41" s="1"/>
  <c r="O44" i="41"/>
  <c r="N44" i="41"/>
  <c r="K44" i="41"/>
  <c r="L44" i="41"/>
  <c r="M44" i="41" s="1"/>
  <c r="L42" i="44"/>
  <c r="M42" i="44" s="1"/>
  <c r="J42" i="44"/>
  <c r="H54" i="44" s="1"/>
  <c r="N42" i="44"/>
  <c r="K42" i="44"/>
  <c r="O42" i="44"/>
  <c r="L39" i="43"/>
  <c r="M39" i="43" s="1"/>
  <c r="N39" i="43"/>
  <c r="O39" i="43"/>
  <c r="K39" i="43"/>
  <c r="I53" i="43" s="1"/>
  <c r="J39" i="43"/>
  <c r="J41" i="44"/>
  <c r="F54" i="44" s="1"/>
  <c r="N41" i="44"/>
  <c r="K41" i="44"/>
  <c r="O41" i="44"/>
  <c r="L41" i="44"/>
  <c r="M41" i="44" s="1"/>
  <c r="J47" i="44"/>
  <c r="F57" i="44" s="1"/>
  <c r="N47" i="44"/>
  <c r="K47" i="44"/>
  <c r="O47" i="44"/>
  <c r="L47" i="44"/>
  <c r="M47" i="44" s="1"/>
  <c r="L46" i="44"/>
  <c r="M46" i="44" s="1"/>
  <c r="J46" i="44"/>
  <c r="H56" i="44" s="1"/>
  <c r="N46" i="44"/>
  <c r="K46" i="44"/>
  <c r="O46" i="44"/>
  <c r="J46" i="43"/>
  <c r="N46" i="43"/>
  <c r="K46" i="43"/>
  <c r="G56" i="43" s="1"/>
  <c r="O46" i="43"/>
  <c r="L46" i="43"/>
  <c r="M46" i="43" s="1"/>
  <c r="L50" i="44"/>
  <c r="M50" i="44" s="1"/>
  <c r="J50" i="44"/>
  <c r="H58" i="44" s="1"/>
  <c r="N50" i="44"/>
  <c r="K50" i="44"/>
  <c r="O50" i="44"/>
  <c r="L49" i="43"/>
  <c r="M49" i="43" s="1"/>
  <c r="J49" i="43"/>
  <c r="K49" i="43"/>
  <c r="I58" i="43" s="1"/>
  <c r="O49" i="43"/>
  <c r="N49" i="43"/>
  <c r="J38" i="43"/>
  <c r="N38" i="43"/>
  <c r="K38" i="43"/>
  <c r="G52" i="43" s="1"/>
  <c r="O38" i="43"/>
  <c r="L38" i="43"/>
  <c r="M38" i="43" s="1"/>
  <c r="L40" i="39"/>
  <c r="M40" i="39" s="1"/>
  <c r="N40" i="39"/>
  <c r="J40" i="39"/>
  <c r="O40" i="39"/>
  <c r="K40" i="39"/>
  <c r="G53" i="39" s="1"/>
  <c r="L44" i="39"/>
  <c r="M44" i="39" s="1"/>
  <c r="N44" i="39"/>
  <c r="J44" i="39"/>
  <c r="K44" i="39"/>
  <c r="G55" i="39" s="1"/>
  <c r="O44" i="39"/>
  <c r="L36" i="39"/>
  <c r="J36" i="39"/>
  <c r="N36" i="39"/>
  <c r="K36" i="39"/>
  <c r="G51" i="39" s="1"/>
  <c r="O36" i="39"/>
  <c r="L48" i="39"/>
  <c r="M48" i="39" s="1"/>
  <c r="J48" i="39"/>
  <c r="N48" i="39"/>
  <c r="O48" i="39"/>
  <c r="K48" i="39"/>
  <c r="G57" i="39" s="1"/>
  <c r="L46" i="12"/>
  <c r="M46" i="12" s="1"/>
  <c r="J46" i="12"/>
  <c r="H56" i="12" s="1"/>
  <c r="N46" i="12"/>
  <c r="K46" i="12"/>
  <c r="O46" i="12"/>
  <c r="L42" i="12"/>
  <c r="M42" i="12" s="1"/>
  <c r="J42" i="12"/>
  <c r="H54" i="12" s="1"/>
  <c r="N42" i="12"/>
  <c r="K42" i="12"/>
  <c r="O42" i="12"/>
  <c r="L38" i="12"/>
  <c r="M38" i="12" s="1"/>
  <c r="J38" i="12"/>
  <c r="H52" i="12" s="1"/>
  <c r="N38" i="12"/>
  <c r="K38" i="12"/>
  <c r="O38" i="12"/>
  <c r="L50" i="16"/>
  <c r="M50" i="16" s="1"/>
  <c r="J50" i="16"/>
  <c r="H58" i="16" s="1"/>
  <c r="N50" i="16"/>
  <c r="K50" i="16"/>
  <c r="O50" i="16"/>
  <c r="K50" i="35"/>
  <c r="G58" i="35" s="1"/>
  <c r="O50" i="35"/>
  <c r="L50" i="35"/>
  <c r="M50" i="35" s="1"/>
  <c r="N50" i="35"/>
  <c r="J50" i="35"/>
  <c r="K47" i="35"/>
  <c r="O47" i="35"/>
  <c r="L47" i="35"/>
  <c r="M47" i="35" s="1"/>
  <c r="J47" i="35"/>
  <c r="F57" i="35" s="1"/>
  <c r="N47" i="35"/>
  <c r="J42" i="35"/>
  <c r="N42" i="35"/>
  <c r="K42" i="35"/>
  <c r="G54" i="35" s="1"/>
  <c r="O42" i="35"/>
  <c r="L42" i="35"/>
  <c r="M42" i="35" s="1"/>
  <c r="J38" i="35"/>
  <c r="N38" i="35"/>
  <c r="K38" i="35"/>
  <c r="G52" i="35" s="1"/>
  <c r="O38" i="35"/>
  <c r="L38" i="35"/>
  <c r="M38" i="35" s="1"/>
  <c r="P36" i="47"/>
  <c r="G57" i="52"/>
  <c r="P48" i="52"/>
  <c r="H41" i="43"/>
  <c r="J41" i="43" s="1"/>
  <c r="P48" i="47"/>
  <c r="G55" i="54"/>
  <c r="P44" i="47"/>
  <c r="P40" i="46"/>
  <c r="G46" i="54"/>
  <c r="I54" i="46"/>
  <c r="H51" i="47"/>
  <c r="H35" i="46"/>
  <c r="G42" i="50"/>
  <c r="G51" i="46"/>
  <c r="P37" i="51"/>
  <c r="F39" i="50"/>
  <c r="G53" i="46"/>
  <c r="H55" i="47"/>
  <c r="I52" i="51"/>
  <c r="G51" i="53"/>
  <c r="G39" i="35"/>
  <c r="H39" i="35"/>
  <c r="F35" i="55"/>
  <c r="P44" i="52"/>
  <c r="H42" i="46"/>
  <c r="O42" i="46" s="1"/>
  <c r="I46" i="39"/>
  <c r="P36" i="46"/>
  <c r="P41" i="46"/>
  <c r="F50" i="33"/>
  <c r="F42" i="39"/>
  <c r="G43" i="44"/>
  <c r="N43" i="44" s="1"/>
  <c r="G43" i="54"/>
  <c r="G44" i="51"/>
  <c r="H46" i="35"/>
  <c r="G46" i="35"/>
  <c r="G40" i="23"/>
  <c r="H46" i="39"/>
  <c r="H40" i="12"/>
  <c r="P36" i="52"/>
  <c r="G50" i="39"/>
  <c r="I47" i="12"/>
  <c r="H48" i="37"/>
  <c r="I42" i="37"/>
  <c r="I36" i="20"/>
  <c r="F43" i="47"/>
  <c r="G41" i="12"/>
  <c r="I46" i="48"/>
  <c r="G48" i="37"/>
  <c r="F42" i="16"/>
  <c r="N43" i="50"/>
  <c r="I42" i="16"/>
  <c r="F49" i="12"/>
  <c r="G46" i="39"/>
  <c r="I47" i="41"/>
  <c r="F42" i="50"/>
  <c r="I38" i="37"/>
  <c r="P36" i="41"/>
  <c r="F37" i="41"/>
  <c r="F38" i="20"/>
  <c r="H38" i="39"/>
  <c r="H48" i="44"/>
  <c r="L48" i="44" s="1"/>
  <c r="M48" i="44" s="1"/>
  <c r="G44" i="16"/>
  <c r="I50" i="54"/>
  <c r="K50" i="54" s="1"/>
  <c r="G35" i="44"/>
  <c r="N35" i="44" s="1"/>
  <c r="G39" i="20"/>
  <c r="I50" i="39"/>
  <c r="G37" i="23"/>
  <c r="H44" i="16"/>
  <c r="B4" i="36"/>
  <c r="I35" i="35"/>
  <c r="F35" i="35"/>
  <c r="I49" i="12"/>
  <c r="I41" i="37"/>
  <c r="G49" i="35"/>
  <c r="H48" i="51"/>
  <c r="F38" i="37"/>
  <c r="I37" i="41"/>
  <c r="G45" i="31"/>
  <c r="H36" i="23"/>
  <c r="H44" i="49"/>
  <c r="H50" i="48"/>
  <c r="I50" i="12"/>
  <c r="G39" i="52"/>
  <c r="F46" i="54"/>
  <c r="G44" i="48"/>
  <c r="I42" i="54"/>
  <c r="N42" i="54" s="1"/>
  <c r="H41" i="41"/>
  <c r="F43" i="16"/>
  <c r="H37" i="20"/>
  <c r="F38" i="33"/>
  <c r="H40" i="23"/>
  <c r="F35" i="47"/>
  <c r="F42" i="45"/>
  <c r="F50" i="23"/>
  <c r="F36" i="55"/>
  <c r="I44" i="50"/>
  <c r="H36" i="16"/>
  <c r="F41" i="20"/>
  <c r="F46" i="52"/>
  <c r="I45" i="16"/>
  <c r="H44" i="20"/>
  <c r="G42" i="20"/>
  <c r="G48" i="16"/>
  <c r="G36" i="20"/>
  <c r="I36" i="12"/>
  <c r="H49" i="35"/>
  <c r="I44" i="51"/>
  <c r="H43" i="52"/>
  <c r="F43" i="54"/>
  <c r="G36" i="48"/>
  <c r="N36" i="48" s="1"/>
  <c r="F41" i="35"/>
  <c r="F48" i="18"/>
  <c r="I43" i="16"/>
  <c r="H44" i="23"/>
  <c r="H41" i="31"/>
  <c r="I37" i="37"/>
  <c r="F50" i="43"/>
  <c r="G41" i="35"/>
  <c r="I41" i="20"/>
  <c r="H49" i="45"/>
  <c r="J49" i="45" s="1"/>
  <c r="I38" i="52"/>
  <c r="F49" i="44"/>
  <c r="F47" i="12"/>
  <c r="H48" i="55"/>
  <c r="K48" i="55" s="1"/>
  <c r="G43" i="48"/>
  <c r="G44" i="20"/>
  <c r="H48" i="16"/>
  <c r="H36" i="20"/>
  <c r="H35" i="51"/>
  <c r="F38" i="39"/>
  <c r="F38" i="41"/>
  <c r="H37" i="44"/>
  <c r="O37" i="44" s="1"/>
  <c r="G37" i="41"/>
  <c r="I50" i="31"/>
  <c r="G47" i="12"/>
  <c r="H42" i="23"/>
  <c r="H37" i="39"/>
  <c r="F39" i="16"/>
  <c r="F38" i="18"/>
  <c r="F40" i="18"/>
  <c r="H38" i="20"/>
  <c r="G40" i="37"/>
  <c r="G43" i="53"/>
  <c r="O43" i="53" s="1"/>
  <c r="F44" i="33"/>
  <c r="H40" i="35"/>
  <c r="H37" i="33"/>
  <c r="I48" i="33"/>
  <c r="F41" i="12"/>
  <c r="F40" i="49"/>
  <c r="G45" i="18"/>
  <c r="F39" i="46"/>
  <c r="G49" i="39"/>
  <c r="I44" i="31"/>
  <c r="I42" i="33"/>
  <c r="G41" i="23"/>
  <c r="H40" i="33"/>
  <c r="F45" i="31"/>
  <c r="I39" i="54"/>
  <c r="G40" i="31"/>
  <c r="H44" i="31"/>
  <c r="I47" i="53"/>
  <c r="F35" i="53"/>
  <c r="I44" i="48"/>
  <c r="H35" i="37"/>
  <c r="G43" i="41"/>
  <c r="G49" i="18"/>
  <c r="I41" i="35"/>
  <c r="H48" i="23"/>
  <c r="G44" i="23"/>
  <c r="F37" i="37"/>
  <c r="F41" i="37"/>
  <c r="G41" i="18"/>
  <c r="G43" i="31"/>
  <c r="F36" i="43"/>
  <c r="I35" i="20"/>
  <c r="G46" i="52"/>
  <c r="G38" i="23"/>
  <c r="F46" i="23"/>
  <c r="H50" i="23"/>
  <c r="H43" i="45"/>
  <c r="I42" i="52"/>
  <c r="G35" i="12"/>
  <c r="F38" i="16"/>
  <c r="F45" i="16"/>
  <c r="H40" i="44"/>
  <c r="K40" i="44" s="1"/>
  <c r="H37" i="18"/>
  <c r="G40" i="12"/>
  <c r="I38" i="20"/>
  <c r="H42" i="20"/>
  <c r="F37" i="33"/>
  <c r="F45" i="53"/>
  <c r="F42" i="37"/>
  <c r="I45" i="20"/>
  <c r="H39" i="12"/>
  <c r="F40" i="33"/>
  <c r="I39" i="49"/>
  <c r="O39" i="49" s="1"/>
  <c r="I37" i="52"/>
  <c r="H45" i="33"/>
  <c r="G49" i="20"/>
  <c r="H43" i="33"/>
  <c r="H41" i="23"/>
  <c r="G35" i="16"/>
  <c r="F48" i="37"/>
  <c r="I38" i="54"/>
  <c r="K38" i="54" s="1"/>
  <c r="G37" i="31"/>
  <c r="H43" i="41"/>
  <c r="H39" i="31"/>
  <c r="H47" i="48"/>
  <c r="I38" i="23"/>
  <c r="G47" i="20"/>
  <c r="G36" i="51"/>
  <c r="F35" i="20"/>
  <c r="G36" i="55"/>
  <c r="H38" i="23"/>
  <c r="F42" i="23"/>
  <c r="I46" i="23"/>
  <c r="I44" i="35"/>
  <c r="F50" i="31"/>
  <c r="I39" i="16"/>
  <c r="I40" i="18"/>
  <c r="I42" i="43"/>
  <c r="K42" i="43" s="1"/>
  <c r="F38" i="52"/>
  <c r="G36" i="50"/>
  <c r="H35" i="12"/>
  <c r="I44" i="33"/>
  <c r="I37" i="20"/>
  <c r="G40" i="35"/>
  <c r="G37" i="33"/>
  <c r="F48" i="33"/>
  <c r="I41" i="12"/>
  <c r="G44" i="33"/>
  <c r="H45" i="52"/>
  <c r="G43" i="23"/>
  <c r="F42" i="33"/>
  <c r="G45" i="23"/>
  <c r="I38" i="41"/>
  <c r="I45" i="31"/>
  <c r="G44" i="31"/>
  <c r="H41" i="37"/>
  <c r="I40" i="35"/>
  <c r="F35" i="41"/>
  <c r="H48" i="33"/>
  <c r="F37" i="20"/>
  <c r="H39" i="16"/>
  <c r="G41" i="39"/>
  <c r="F42" i="41"/>
  <c r="F46" i="18"/>
  <c r="F40" i="20"/>
  <c r="I43" i="48"/>
  <c r="I49" i="20"/>
  <c r="F46" i="31"/>
  <c r="I35" i="48"/>
  <c r="K35" i="48" s="1"/>
  <c r="I42" i="48"/>
  <c r="F35" i="43"/>
  <c r="H42" i="49"/>
  <c r="L42" i="49" s="1"/>
  <c r="M42" i="49" s="1"/>
  <c r="F36" i="20"/>
  <c r="H49" i="52"/>
  <c r="G37" i="52"/>
  <c r="F44" i="18"/>
  <c r="H45" i="31"/>
  <c r="H48" i="50"/>
  <c r="F45" i="12"/>
  <c r="I49" i="35"/>
  <c r="F38" i="31"/>
  <c r="F37" i="16"/>
  <c r="H47" i="51"/>
  <c r="L47" i="51" s="1"/>
  <c r="M47" i="51" s="1"/>
  <c r="G45" i="33"/>
  <c r="I43" i="41"/>
  <c r="G47" i="16"/>
  <c r="G43" i="33"/>
  <c r="I50" i="48"/>
  <c r="H50" i="39"/>
  <c r="G36" i="23"/>
  <c r="F46" i="20"/>
  <c r="H49" i="23"/>
  <c r="I44" i="20"/>
  <c r="I35" i="46"/>
  <c r="H47" i="53"/>
  <c r="I44" i="49"/>
  <c r="H47" i="45"/>
  <c r="G38" i="45"/>
  <c r="H40" i="31"/>
  <c r="G47" i="43"/>
  <c r="O47" i="43" s="1"/>
  <c r="I35" i="54"/>
  <c r="G41" i="37"/>
  <c r="I37" i="31"/>
  <c r="F47" i="46"/>
  <c r="G36" i="37"/>
  <c r="H35" i="53"/>
  <c r="F36" i="23"/>
  <c r="F49" i="39"/>
  <c r="I39" i="39"/>
  <c r="I38" i="45"/>
  <c r="F47" i="16"/>
  <c r="F46" i="33"/>
  <c r="F36" i="33"/>
  <c r="F50" i="37"/>
  <c r="G48" i="33"/>
  <c r="F40" i="50"/>
  <c r="F41" i="33"/>
  <c r="G38" i="52"/>
  <c r="H38" i="52"/>
  <c r="H41" i="35"/>
  <c r="G42" i="47"/>
  <c r="N42" i="47" s="1"/>
  <c r="G46" i="46"/>
  <c r="O46" i="46" s="1"/>
  <c r="G49" i="41"/>
  <c r="H44" i="37"/>
  <c r="I45" i="41"/>
  <c r="I37" i="53"/>
  <c r="H40" i="45"/>
  <c r="H46" i="23"/>
  <c r="G42" i="23"/>
  <c r="I40" i="12"/>
  <c r="H50" i="46"/>
  <c r="G43" i="39"/>
  <c r="G38" i="20"/>
  <c r="H47" i="54"/>
  <c r="G45" i="41"/>
  <c r="H40" i="37"/>
  <c r="I35" i="12"/>
  <c r="G45" i="12"/>
  <c r="G45" i="39"/>
  <c r="F47" i="47"/>
  <c r="I48" i="50"/>
  <c r="H46" i="20"/>
  <c r="H38" i="47"/>
  <c r="K38" i="47" s="1"/>
  <c r="H37" i="52"/>
  <c r="G41" i="52"/>
  <c r="F43" i="41"/>
  <c r="F44" i="20"/>
  <c r="G48" i="31"/>
  <c r="H49" i="37"/>
  <c r="B36" i="36"/>
  <c r="I43" i="35"/>
  <c r="F39" i="39"/>
  <c r="G42" i="52"/>
  <c r="H42" i="52"/>
  <c r="G50" i="23"/>
  <c r="H45" i="12"/>
  <c r="I50" i="50"/>
  <c r="L50" i="50" s="1"/>
  <c r="F50" i="39"/>
  <c r="F49" i="20"/>
  <c r="I46" i="31"/>
  <c r="G41" i="20"/>
  <c r="G50" i="12"/>
  <c r="G47" i="18"/>
  <c r="H41" i="52"/>
  <c r="G45" i="52"/>
  <c r="H39" i="33"/>
  <c r="I45" i="12"/>
  <c r="G48" i="49"/>
  <c r="F49" i="35"/>
  <c r="F50" i="41"/>
  <c r="I37" i="16"/>
  <c r="G48" i="12"/>
  <c r="F44" i="31"/>
  <c r="G38" i="46"/>
  <c r="O38" i="46" s="1"/>
  <c r="G49" i="23"/>
  <c r="G37" i="12"/>
  <c r="I42" i="18"/>
  <c r="F49" i="33"/>
  <c r="B40" i="38"/>
  <c r="I44" i="37"/>
  <c r="I48" i="37"/>
  <c r="H48" i="31"/>
  <c r="H48" i="48"/>
  <c r="N48" i="48" s="1"/>
  <c r="G49" i="37"/>
  <c r="B14" i="38"/>
  <c r="H37" i="37"/>
  <c r="G37" i="37"/>
  <c r="F43" i="35"/>
  <c r="F37" i="31"/>
  <c r="I48" i="31"/>
  <c r="G35" i="37"/>
  <c r="H36" i="37"/>
  <c r="G39" i="31"/>
  <c r="I49" i="39"/>
  <c r="G35" i="18"/>
  <c r="I36" i="50"/>
  <c r="I48" i="18"/>
  <c r="H45" i="53"/>
  <c r="F38" i="23"/>
  <c r="F40" i="51"/>
  <c r="I47" i="16"/>
  <c r="I46" i="16"/>
  <c r="I46" i="33"/>
  <c r="H41" i="18"/>
  <c r="H45" i="35"/>
  <c r="I37" i="35"/>
  <c r="F46" i="41"/>
  <c r="I35" i="41"/>
  <c r="I35" i="16"/>
  <c r="I50" i="37"/>
  <c r="I41" i="33"/>
  <c r="G50" i="52"/>
  <c r="H46" i="52"/>
  <c r="I42" i="23"/>
  <c r="F40" i="31"/>
  <c r="I39" i="41"/>
  <c r="G44" i="37"/>
  <c r="F45" i="41"/>
  <c r="H40" i="51"/>
  <c r="F40" i="12"/>
  <c r="G49" i="31"/>
  <c r="P40" i="52"/>
  <c r="I39" i="47"/>
  <c r="N39" i="47" s="1"/>
  <c r="G39" i="41"/>
  <c r="G46" i="20"/>
  <c r="I49" i="53"/>
  <c r="G39" i="33"/>
  <c r="H48" i="12"/>
  <c r="H37" i="12"/>
  <c r="B46" i="38"/>
  <c r="H45" i="37"/>
  <c r="N45" i="37" s="1"/>
  <c r="G44" i="35"/>
  <c r="G55" i="52"/>
  <c r="H53" i="47"/>
  <c r="H39" i="18"/>
  <c r="H35" i="43"/>
  <c r="F43" i="46"/>
  <c r="F44" i="45"/>
  <c r="I36" i="18"/>
  <c r="F40" i="43"/>
  <c r="G42" i="39"/>
  <c r="H45" i="45"/>
  <c r="O45" i="45" s="1"/>
  <c r="F48" i="23"/>
  <c r="I44" i="23"/>
  <c r="H49" i="33"/>
  <c r="F36" i="31"/>
  <c r="F39" i="12"/>
  <c r="H50" i="12"/>
  <c r="F36" i="12"/>
  <c r="P49" i="46"/>
  <c r="F48" i="45"/>
  <c r="G39" i="39"/>
  <c r="F49" i="52"/>
  <c r="I45" i="52"/>
  <c r="F41" i="52"/>
  <c r="G47" i="41"/>
  <c r="G47" i="23"/>
  <c r="H43" i="23"/>
  <c r="F36" i="49"/>
  <c r="P49" i="49"/>
  <c r="H39" i="37"/>
  <c r="H49" i="20"/>
  <c r="I46" i="50"/>
  <c r="N46" i="50" s="1"/>
  <c r="I43" i="12"/>
  <c r="I46" i="20"/>
  <c r="F50" i="12"/>
  <c r="H45" i="23"/>
  <c r="H38" i="49"/>
  <c r="L38" i="49" s="1"/>
  <c r="M38" i="49" s="1"/>
  <c r="I44" i="12"/>
  <c r="H35" i="16"/>
  <c r="F42" i="18"/>
  <c r="I46" i="37"/>
  <c r="G40" i="33"/>
  <c r="H35" i="39"/>
  <c r="H44" i="12"/>
  <c r="I49" i="33"/>
  <c r="G41" i="53"/>
  <c r="H35" i="52"/>
  <c r="H39" i="52"/>
  <c r="F39" i="48"/>
  <c r="I50" i="18"/>
  <c r="I36" i="35"/>
  <c r="H37" i="31"/>
  <c r="F48" i="31"/>
  <c r="I42" i="31"/>
  <c r="H42" i="48"/>
  <c r="G41" i="41"/>
  <c r="F49" i="16"/>
  <c r="G37" i="20"/>
  <c r="I38" i="33"/>
  <c r="F37" i="12"/>
  <c r="I42" i="20"/>
  <c r="H50" i="20"/>
  <c r="H38" i="16"/>
  <c r="I48" i="35"/>
  <c r="I48" i="20"/>
  <c r="G35" i="33"/>
  <c r="I45" i="44"/>
  <c r="K45" i="44" s="1"/>
  <c r="I49" i="41"/>
  <c r="G39" i="53"/>
  <c r="O39" i="53" s="1"/>
  <c r="H35" i="45"/>
  <c r="H50" i="49"/>
  <c r="O50" i="49" s="1"/>
  <c r="F40" i="35"/>
  <c r="F40" i="45"/>
  <c r="F41" i="16"/>
  <c r="G47" i="37"/>
  <c r="H39" i="20"/>
  <c r="H47" i="20"/>
  <c r="G44" i="50"/>
  <c r="H36" i="45"/>
  <c r="F37" i="35"/>
  <c r="G46" i="49"/>
  <c r="N46" i="49" s="1"/>
  <c r="G37" i="35"/>
  <c r="F35" i="16"/>
  <c r="G49" i="53"/>
  <c r="G43" i="37"/>
  <c r="G45" i="20"/>
  <c r="I50" i="20"/>
  <c r="F45" i="33"/>
  <c r="H40" i="55"/>
  <c r="G46" i="23"/>
  <c r="F47" i="49"/>
  <c r="G46" i="47"/>
  <c r="L46" i="47" s="1"/>
  <c r="M46" i="47" s="1"/>
  <c r="I38" i="18"/>
  <c r="G36" i="33"/>
  <c r="H43" i="39"/>
  <c r="G36" i="16"/>
  <c r="F45" i="35"/>
  <c r="I48" i="51"/>
  <c r="G49" i="12"/>
  <c r="H49" i="31"/>
  <c r="G50" i="47"/>
  <c r="J50" i="47" s="1"/>
  <c r="F42" i="52"/>
  <c r="H35" i="41"/>
  <c r="H44" i="45"/>
  <c r="H43" i="43"/>
  <c r="O43" i="43" s="1"/>
  <c r="F36" i="18"/>
  <c r="I47" i="48"/>
  <c r="H40" i="20"/>
  <c r="H57" i="47"/>
  <c r="H41" i="12"/>
  <c r="H41" i="45"/>
  <c r="J41" i="45" s="1"/>
  <c r="H57" i="53"/>
  <c r="I38" i="48"/>
  <c r="L38" i="48" s="1"/>
  <c r="M38" i="48" s="1"/>
  <c r="I49" i="37"/>
  <c r="I48" i="49"/>
  <c r="G48" i="45"/>
  <c r="H39" i="51"/>
  <c r="N39" i="51" s="1"/>
  <c r="F48" i="12"/>
  <c r="G47" i="31"/>
  <c r="I42" i="41"/>
  <c r="I46" i="18"/>
  <c r="I40" i="20"/>
  <c r="H43" i="51"/>
  <c r="I41" i="53"/>
  <c r="F44" i="23"/>
  <c r="I48" i="23"/>
  <c r="H36" i="35"/>
  <c r="I37" i="39"/>
  <c r="I38" i="50"/>
  <c r="J38" i="50" s="1"/>
  <c r="F48" i="43"/>
  <c r="G40" i="16"/>
  <c r="F43" i="49"/>
  <c r="F41" i="41"/>
  <c r="H36" i="12"/>
  <c r="H40" i="50"/>
  <c r="H39" i="45"/>
  <c r="J39" i="45" s="1"/>
  <c r="H39" i="54"/>
  <c r="H35" i="20"/>
  <c r="H39" i="39"/>
  <c r="G39" i="12"/>
  <c r="I40" i="33"/>
  <c r="I38" i="31"/>
  <c r="I36" i="45"/>
  <c r="F45" i="52"/>
  <c r="I49" i="52"/>
  <c r="H44" i="44"/>
  <c r="L44" i="44" s="1"/>
  <c r="M44" i="44" s="1"/>
  <c r="H47" i="41"/>
  <c r="I38" i="39"/>
  <c r="H47" i="23"/>
  <c r="G44" i="55"/>
  <c r="J44" i="55" s="1"/>
  <c r="G37" i="53"/>
  <c r="H46" i="48"/>
  <c r="H48" i="20"/>
  <c r="F43" i="12"/>
  <c r="F48" i="20"/>
  <c r="H35" i="33"/>
  <c r="H47" i="37"/>
  <c r="I39" i="20"/>
  <c r="G47" i="39"/>
  <c r="H43" i="37"/>
  <c r="H45" i="20"/>
  <c r="G43" i="20"/>
  <c r="H47" i="33"/>
  <c r="H41" i="33"/>
  <c r="F35" i="39"/>
  <c r="H49" i="12"/>
  <c r="H47" i="31"/>
  <c r="G43" i="18"/>
  <c r="P40" i="47"/>
  <c r="F44" i="12"/>
  <c r="G35" i="31"/>
  <c r="G37" i="45"/>
  <c r="K37" i="45" s="1"/>
  <c r="F46" i="37"/>
  <c r="G36" i="44"/>
  <c r="L36" i="44" s="1"/>
  <c r="M36" i="44" s="1"/>
  <c r="G44" i="12"/>
  <c r="H47" i="52"/>
  <c r="N47" i="52" s="1"/>
  <c r="G43" i="52"/>
  <c r="F36" i="35"/>
  <c r="F42" i="31"/>
  <c r="I49" i="16"/>
  <c r="F50" i="18"/>
  <c r="I37" i="12"/>
  <c r="F42" i="20"/>
  <c r="G50" i="20"/>
  <c r="G38" i="16"/>
  <c r="H49" i="18"/>
  <c r="H44" i="35"/>
  <c r="F48" i="35"/>
  <c r="H35" i="18"/>
  <c r="F49" i="41"/>
  <c r="G48" i="23"/>
  <c r="G41" i="31"/>
  <c r="H37" i="41"/>
  <c r="F46" i="16"/>
  <c r="I41" i="16"/>
  <c r="F39" i="20"/>
  <c r="H47" i="39"/>
  <c r="G45" i="35"/>
  <c r="I36" i="33"/>
  <c r="H37" i="35"/>
  <c r="H43" i="31"/>
  <c r="I46" i="41"/>
  <c r="I50" i="23"/>
  <c r="F44" i="35"/>
  <c r="I40" i="31"/>
  <c r="F39" i="41"/>
  <c r="F47" i="41"/>
  <c r="H49" i="41"/>
  <c r="H43" i="20"/>
  <c r="G47" i="33"/>
  <c r="G35" i="23"/>
  <c r="H47" i="12"/>
  <c r="F50" i="20"/>
  <c r="I45" i="33"/>
  <c r="G41" i="33"/>
  <c r="H36" i="33"/>
  <c r="I45" i="35"/>
  <c r="G51" i="52"/>
  <c r="H45" i="41"/>
  <c r="G39" i="18"/>
  <c r="I46" i="52"/>
  <c r="I50" i="52"/>
  <c r="G35" i="41"/>
  <c r="F35" i="12"/>
  <c r="I38" i="16"/>
  <c r="H45" i="39"/>
  <c r="G53" i="52"/>
  <c r="H39" i="41"/>
  <c r="G40" i="20"/>
  <c r="G39" i="16"/>
  <c r="I50" i="33"/>
  <c r="P48" i="53"/>
  <c r="H42" i="39"/>
  <c r="G37" i="18"/>
  <c r="F49" i="37"/>
  <c r="H37" i="23"/>
  <c r="C8" i="42"/>
  <c r="C7" i="42"/>
  <c r="H41" i="39"/>
  <c r="I48" i="12"/>
  <c r="H44" i="33"/>
  <c r="F40" i="23"/>
  <c r="I40" i="23"/>
  <c r="G36" i="35"/>
  <c r="G49" i="33"/>
  <c r="I36" i="31"/>
  <c r="H41" i="20"/>
  <c r="I39" i="12"/>
  <c r="H40" i="16"/>
  <c r="I37" i="33"/>
  <c r="H43" i="18"/>
  <c r="H47" i="18"/>
  <c r="I41" i="41"/>
  <c r="G36" i="12"/>
  <c r="I44" i="18"/>
  <c r="F45" i="20"/>
  <c r="G35" i="20"/>
  <c r="I58" i="46"/>
  <c r="H45" i="18"/>
  <c r="I50" i="41"/>
  <c r="I41" i="52"/>
  <c r="G39" i="23"/>
  <c r="H39" i="23"/>
  <c r="G48" i="20"/>
  <c r="I58" i="49"/>
  <c r="H49" i="39"/>
  <c r="H47" i="16"/>
  <c r="G39" i="37"/>
  <c r="H35" i="31"/>
  <c r="G35" i="52"/>
  <c r="P44" i="54" l="1"/>
  <c r="J38" i="51"/>
  <c r="P36" i="54"/>
  <c r="J35" i="50"/>
  <c r="F51" i="50" s="1"/>
  <c r="G51" i="54"/>
  <c r="P40" i="54"/>
  <c r="L47" i="50"/>
  <c r="M47" i="50" s="1"/>
  <c r="N47" i="50"/>
  <c r="P47" i="50" s="1"/>
  <c r="O35" i="51"/>
  <c r="K47" i="50"/>
  <c r="G53" i="54"/>
  <c r="J47" i="50"/>
  <c r="F57" i="50" s="1"/>
  <c r="O35" i="50"/>
  <c r="K35" i="50"/>
  <c r="N35" i="50"/>
  <c r="M37" i="50"/>
  <c r="F52" i="50" s="1"/>
  <c r="N43" i="20"/>
  <c r="M35" i="50"/>
  <c r="I51" i="50" s="1"/>
  <c r="M49" i="50"/>
  <c r="F58" i="50" s="1"/>
  <c r="M50" i="50"/>
  <c r="H58" i="50" s="1"/>
  <c r="M36" i="39"/>
  <c r="H51" i="39" s="1"/>
  <c r="J37" i="43"/>
  <c r="O37" i="43"/>
  <c r="N37" i="43"/>
  <c r="K37" i="43"/>
  <c r="I52" i="43" s="1"/>
  <c r="J39" i="52"/>
  <c r="L47" i="18"/>
  <c r="M47" i="18" s="1"/>
  <c r="F54" i="47"/>
  <c r="P41" i="47"/>
  <c r="F56" i="47"/>
  <c r="G57" i="54"/>
  <c r="P45" i="47"/>
  <c r="K47" i="31"/>
  <c r="I57" i="31" s="1"/>
  <c r="J37" i="53"/>
  <c r="F52" i="53" s="1"/>
  <c r="L47" i="20"/>
  <c r="M47" i="20" s="1"/>
  <c r="P38" i="43"/>
  <c r="K41" i="39"/>
  <c r="P37" i="46"/>
  <c r="L40" i="37"/>
  <c r="M40" i="37" s="1"/>
  <c r="N39" i="54"/>
  <c r="K41" i="18"/>
  <c r="P41" i="50"/>
  <c r="K45" i="23"/>
  <c r="L39" i="31"/>
  <c r="M39" i="31" s="1"/>
  <c r="O35" i="31"/>
  <c r="L40" i="16"/>
  <c r="M40" i="16" s="1"/>
  <c r="J45" i="39"/>
  <c r="F56" i="39" s="1"/>
  <c r="O43" i="37"/>
  <c r="O49" i="31"/>
  <c r="O36" i="45"/>
  <c r="N36" i="37"/>
  <c r="N48" i="49"/>
  <c r="J37" i="52"/>
  <c r="O48" i="50"/>
  <c r="K43" i="33"/>
  <c r="I55" i="33" s="1"/>
  <c r="K45" i="18"/>
  <c r="K43" i="31"/>
  <c r="I55" i="31" s="1"/>
  <c r="O47" i="39"/>
  <c r="O35" i="18"/>
  <c r="J48" i="16"/>
  <c r="K47" i="33"/>
  <c r="I57" i="33" s="1"/>
  <c r="L49" i="23"/>
  <c r="M49" i="23" s="1"/>
  <c r="N44" i="16"/>
  <c r="J46" i="35"/>
  <c r="P38" i="44"/>
  <c r="K35" i="46"/>
  <c r="L46" i="48"/>
  <c r="M46" i="48" s="1"/>
  <c r="N47" i="48"/>
  <c r="N43" i="39"/>
  <c r="N44" i="48"/>
  <c r="L50" i="48"/>
  <c r="M50" i="48" s="1"/>
  <c r="P49" i="43"/>
  <c r="J49" i="54"/>
  <c r="J47" i="53"/>
  <c r="F57" i="53" s="1"/>
  <c r="K37" i="18"/>
  <c r="L41" i="31"/>
  <c r="M41" i="31" s="1"/>
  <c r="N44" i="49"/>
  <c r="P46" i="53"/>
  <c r="P37" i="55"/>
  <c r="J43" i="18"/>
  <c r="F55" i="18" s="1"/>
  <c r="N50" i="49"/>
  <c r="O49" i="53"/>
  <c r="N49" i="31"/>
  <c r="J38" i="45"/>
  <c r="L41" i="23"/>
  <c r="M41" i="23" s="1"/>
  <c r="L48" i="51"/>
  <c r="M48" i="51" s="1"/>
  <c r="K46" i="39"/>
  <c r="J44" i="51"/>
  <c r="J39" i="35"/>
  <c r="F53" i="35" s="1"/>
  <c r="N47" i="31"/>
  <c r="K42" i="46"/>
  <c r="K46" i="47"/>
  <c r="G56" i="47" s="1"/>
  <c r="N38" i="47"/>
  <c r="J36" i="48"/>
  <c r="N50" i="48"/>
  <c r="J44" i="49"/>
  <c r="H55" i="49" s="1"/>
  <c r="O42" i="49"/>
  <c r="L42" i="48"/>
  <c r="M42" i="48" s="1"/>
  <c r="O35" i="52"/>
  <c r="K50" i="52"/>
  <c r="O48" i="49"/>
  <c r="K44" i="37"/>
  <c r="K47" i="48"/>
  <c r="I57" i="48" s="1"/>
  <c r="J43" i="33"/>
  <c r="K35" i="54"/>
  <c r="I51" i="54" s="1"/>
  <c r="O43" i="48"/>
  <c r="O35" i="46"/>
  <c r="K35" i="31"/>
  <c r="I51" i="31" s="1"/>
  <c r="L39" i="47"/>
  <c r="M39" i="47" s="1"/>
  <c r="N38" i="48"/>
  <c r="N42" i="48"/>
  <c r="K39" i="49"/>
  <c r="K49" i="18"/>
  <c r="O47" i="33"/>
  <c r="N44" i="50"/>
  <c r="N41" i="53"/>
  <c r="J39" i="37"/>
  <c r="F53" i="37" s="1"/>
  <c r="J39" i="18"/>
  <c r="F53" i="18" s="1"/>
  <c r="J45" i="54"/>
  <c r="K37" i="54"/>
  <c r="I52" i="54" s="1"/>
  <c r="K36" i="50"/>
  <c r="J39" i="31"/>
  <c r="K43" i="52"/>
  <c r="I55" i="52" s="1"/>
  <c r="L36" i="16"/>
  <c r="M36" i="16" s="1"/>
  <c r="L44" i="48"/>
  <c r="M44" i="48" s="1"/>
  <c r="K50" i="48"/>
  <c r="G58" i="48" s="1"/>
  <c r="F58" i="43"/>
  <c r="N43" i="31"/>
  <c r="J46" i="39"/>
  <c r="H56" i="39" s="1"/>
  <c r="J39" i="47"/>
  <c r="N35" i="48"/>
  <c r="J50" i="20"/>
  <c r="N50" i="20"/>
  <c r="K50" i="20"/>
  <c r="G58" i="20" s="1"/>
  <c r="O50" i="20"/>
  <c r="L50" i="20"/>
  <c r="M50" i="20" s="1"/>
  <c r="N47" i="20"/>
  <c r="L39" i="20"/>
  <c r="M39" i="20" s="1"/>
  <c r="K39" i="20"/>
  <c r="O39" i="20"/>
  <c r="J39" i="20"/>
  <c r="F53" i="20" s="1"/>
  <c r="N39" i="20"/>
  <c r="J46" i="20"/>
  <c r="N46" i="20"/>
  <c r="K46" i="20"/>
  <c r="G56" i="20" s="1"/>
  <c r="O46" i="20"/>
  <c r="L46" i="20"/>
  <c r="M46" i="20" s="1"/>
  <c r="O43" i="20"/>
  <c r="J47" i="20"/>
  <c r="F57" i="20" s="1"/>
  <c r="J42" i="20"/>
  <c r="N42" i="20"/>
  <c r="K42" i="20"/>
  <c r="G54" i="20" s="1"/>
  <c r="O42" i="20"/>
  <c r="L42" i="20"/>
  <c r="M42" i="20" s="1"/>
  <c r="L35" i="20"/>
  <c r="M35" i="20" s="1"/>
  <c r="K35" i="20"/>
  <c r="J35" i="20"/>
  <c r="F51" i="20" s="1"/>
  <c r="N35" i="20"/>
  <c r="O35" i="20"/>
  <c r="J40" i="20"/>
  <c r="H53" i="20" s="1"/>
  <c r="N40" i="20"/>
  <c r="K40" i="20"/>
  <c r="O40" i="20"/>
  <c r="L40" i="20"/>
  <c r="M40" i="20" s="1"/>
  <c r="L41" i="20"/>
  <c r="M41" i="20" s="1"/>
  <c r="K41" i="20"/>
  <c r="I54" i="20" s="1"/>
  <c r="J41" i="20"/>
  <c r="N41" i="20"/>
  <c r="O41" i="20"/>
  <c r="J38" i="20"/>
  <c r="N38" i="20"/>
  <c r="K38" i="20"/>
  <c r="G52" i="20" s="1"/>
  <c r="O38" i="20"/>
  <c r="L38" i="20"/>
  <c r="M38" i="20" s="1"/>
  <c r="K43" i="20"/>
  <c r="L43" i="20"/>
  <c r="M43" i="20" s="1"/>
  <c r="K47" i="20"/>
  <c r="J36" i="20"/>
  <c r="H51" i="20" s="1"/>
  <c r="N36" i="20"/>
  <c r="K36" i="20"/>
  <c r="O36" i="20"/>
  <c r="L36" i="20"/>
  <c r="M36" i="20" s="1"/>
  <c r="J43" i="20"/>
  <c r="F55" i="20" s="1"/>
  <c r="L45" i="20"/>
  <c r="M45" i="20" s="1"/>
  <c r="O45" i="20"/>
  <c r="J45" i="20"/>
  <c r="N45" i="20"/>
  <c r="K45" i="20"/>
  <c r="I56" i="20" s="1"/>
  <c r="J48" i="20"/>
  <c r="H57" i="20" s="1"/>
  <c r="N48" i="20"/>
  <c r="K48" i="20"/>
  <c r="O48" i="20"/>
  <c r="L48" i="20"/>
  <c r="M48" i="20" s="1"/>
  <c r="L49" i="20"/>
  <c r="M49" i="20" s="1"/>
  <c r="K49" i="20"/>
  <c r="I58" i="20" s="1"/>
  <c r="J49" i="20"/>
  <c r="N49" i="20"/>
  <c r="O49" i="20"/>
  <c r="J44" i="20"/>
  <c r="H55" i="20" s="1"/>
  <c r="N44" i="20"/>
  <c r="K44" i="20"/>
  <c r="O44" i="20"/>
  <c r="L44" i="20"/>
  <c r="M44" i="20" s="1"/>
  <c r="L37" i="20"/>
  <c r="M37" i="20" s="1"/>
  <c r="O37" i="20"/>
  <c r="J37" i="20"/>
  <c r="N37" i="20"/>
  <c r="K37" i="20"/>
  <c r="I52" i="20" s="1"/>
  <c r="O47" i="20"/>
  <c r="J41" i="54"/>
  <c r="N41" i="54"/>
  <c r="L41" i="54"/>
  <c r="M41" i="54" s="1"/>
  <c r="K41" i="54"/>
  <c r="I54" i="54" s="1"/>
  <c r="O41" i="54"/>
  <c r="J43" i="54"/>
  <c r="N43" i="54"/>
  <c r="K43" i="54"/>
  <c r="I55" i="54" s="1"/>
  <c r="O43" i="54"/>
  <c r="L43" i="54"/>
  <c r="M43" i="54" s="1"/>
  <c r="O42" i="54"/>
  <c r="L42" i="54"/>
  <c r="M42" i="54" s="1"/>
  <c r="N50" i="54"/>
  <c r="L37" i="54"/>
  <c r="M37" i="54" s="1"/>
  <c r="O39" i="54"/>
  <c r="J39" i="54"/>
  <c r="L35" i="54"/>
  <c r="M35" i="54" s="1"/>
  <c r="K45" i="54"/>
  <c r="I56" i="54" s="1"/>
  <c r="N38" i="54"/>
  <c r="K49" i="54"/>
  <c r="I58" i="54" s="1"/>
  <c r="K42" i="54"/>
  <c r="O50" i="54"/>
  <c r="L50" i="54"/>
  <c r="M50" i="54" s="1"/>
  <c r="N37" i="54"/>
  <c r="K39" i="54"/>
  <c r="I53" i="54" s="1"/>
  <c r="N35" i="54"/>
  <c r="L45" i="54"/>
  <c r="M45" i="54" s="1"/>
  <c r="J38" i="54"/>
  <c r="H52" i="54" s="1"/>
  <c r="L49" i="54"/>
  <c r="M49" i="54" s="1"/>
  <c r="J47" i="54"/>
  <c r="L47" i="54"/>
  <c r="M47" i="54" s="1"/>
  <c r="N47" i="54"/>
  <c r="K47" i="54"/>
  <c r="I57" i="54" s="1"/>
  <c r="O47" i="54"/>
  <c r="L46" i="54"/>
  <c r="M46" i="54" s="1"/>
  <c r="N46" i="54"/>
  <c r="O46" i="54"/>
  <c r="J46" i="54"/>
  <c r="H56" i="54" s="1"/>
  <c r="K46" i="54"/>
  <c r="J42" i="54"/>
  <c r="H54" i="54" s="1"/>
  <c r="J50" i="54"/>
  <c r="H58" i="54" s="1"/>
  <c r="O37" i="54"/>
  <c r="J37" i="54"/>
  <c r="L39" i="54"/>
  <c r="M39" i="54" s="1"/>
  <c r="O35" i="54"/>
  <c r="J35" i="54"/>
  <c r="N45" i="54"/>
  <c r="O38" i="54"/>
  <c r="L38" i="54"/>
  <c r="M38" i="54" s="1"/>
  <c r="N49" i="54"/>
  <c r="O45" i="54"/>
  <c r="O49" i="54"/>
  <c r="J35" i="55"/>
  <c r="F51" i="55" s="1"/>
  <c r="N35" i="55"/>
  <c r="K35" i="55"/>
  <c r="O35" i="55"/>
  <c r="L35" i="55"/>
  <c r="M35" i="55" s="1"/>
  <c r="O48" i="55"/>
  <c r="L48" i="55"/>
  <c r="M48" i="55" s="1"/>
  <c r="K44" i="55"/>
  <c r="G55" i="55" s="1"/>
  <c r="L36" i="55"/>
  <c r="M36" i="55" s="1"/>
  <c r="K36" i="55"/>
  <c r="G51" i="55" s="1"/>
  <c r="O36" i="55"/>
  <c r="J36" i="55"/>
  <c r="N36" i="55"/>
  <c r="N48" i="55"/>
  <c r="J48" i="55"/>
  <c r="L44" i="55"/>
  <c r="M44" i="55" s="1"/>
  <c r="O44" i="55"/>
  <c r="K40" i="55"/>
  <c r="G53" i="55" s="1"/>
  <c r="O40" i="55"/>
  <c r="J40" i="55"/>
  <c r="L40" i="55"/>
  <c r="M40" i="55" s="1"/>
  <c r="N40" i="55"/>
  <c r="N44" i="55"/>
  <c r="J35" i="53"/>
  <c r="F51" i="53" s="1"/>
  <c r="N35" i="53"/>
  <c r="K35" i="53"/>
  <c r="O35" i="53"/>
  <c r="L35" i="53"/>
  <c r="M35" i="53" s="1"/>
  <c r="K39" i="53"/>
  <c r="O47" i="53"/>
  <c r="L41" i="53"/>
  <c r="M41" i="53" s="1"/>
  <c r="J41" i="53"/>
  <c r="F54" i="53" s="1"/>
  <c r="K43" i="53"/>
  <c r="K49" i="53"/>
  <c r="O37" i="53"/>
  <c r="N39" i="53"/>
  <c r="K47" i="53"/>
  <c r="O41" i="53"/>
  <c r="N43" i="53"/>
  <c r="P43" i="53" s="1"/>
  <c r="N49" i="53"/>
  <c r="K37" i="53"/>
  <c r="J45" i="53"/>
  <c r="F56" i="53" s="1"/>
  <c r="N45" i="53"/>
  <c r="K45" i="53"/>
  <c r="O45" i="53"/>
  <c r="L45" i="53"/>
  <c r="M45" i="53" s="1"/>
  <c r="L39" i="53"/>
  <c r="M39" i="53" s="1"/>
  <c r="J39" i="53"/>
  <c r="F53" i="53" s="1"/>
  <c r="N47" i="53"/>
  <c r="K41" i="53"/>
  <c r="L43" i="53"/>
  <c r="M43" i="53" s="1"/>
  <c r="J43" i="53"/>
  <c r="F55" i="53" s="1"/>
  <c r="L49" i="53"/>
  <c r="M49" i="53" s="1"/>
  <c r="J49" i="53"/>
  <c r="F58" i="53" s="1"/>
  <c r="N37" i="53"/>
  <c r="L47" i="53"/>
  <c r="M47" i="53" s="1"/>
  <c r="L37" i="53"/>
  <c r="M37" i="53" s="1"/>
  <c r="N50" i="52"/>
  <c r="K39" i="52"/>
  <c r="I53" i="52" s="1"/>
  <c r="O47" i="52"/>
  <c r="J47" i="52"/>
  <c r="N43" i="52"/>
  <c r="K35" i="52"/>
  <c r="I51" i="52" s="1"/>
  <c r="K37" i="52"/>
  <c r="I52" i="52" s="1"/>
  <c r="J45" i="52"/>
  <c r="N45" i="52"/>
  <c r="K45" i="52"/>
  <c r="I56" i="52" s="1"/>
  <c r="O45" i="52"/>
  <c r="L45" i="52"/>
  <c r="M45" i="52" s="1"/>
  <c r="J49" i="52"/>
  <c r="N49" i="52"/>
  <c r="L49" i="52"/>
  <c r="M49" i="52" s="1"/>
  <c r="K49" i="52"/>
  <c r="I58" i="52" s="1"/>
  <c r="O49" i="52"/>
  <c r="J50" i="52"/>
  <c r="H58" i="52" s="1"/>
  <c r="L39" i="52"/>
  <c r="M39" i="52" s="1"/>
  <c r="K47" i="52"/>
  <c r="I57" i="52" s="1"/>
  <c r="L43" i="52"/>
  <c r="M43" i="52" s="1"/>
  <c r="J43" i="52"/>
  <c r="N35" i="52"/>
  <c r="L37" i="52"/>
  <c r="M37" i="52" s="1"/>
  <c r="L42" i="52"/>
  <c r="M42" i="52" s="1"/>
  <c r="K42" i="52"/>
  <c r="O42" i="52"/>
  <c r="J42" i="52"/>
  <c r="H54" i="52" s="1"/>
  <c r="N42" i="52"/>
  <c r="L38" i="52"/>
  <c r="M38" i="52" s="1"/>
  <c r="J38" i="52"/>
  <c r="H52" i="52" s="1"/>
  <c r="N38" i="52"/>
  <c r="K38" i="52"/>
  <c r="O38" i="52"/>
  <c r="O50" i="52"/>
  <c r="L50" i="52"/>
  <c r="M50" i="52" s="1"/>
  <c r="N39" i="52"/>
  <c r="L47" i="52"/>
  <c r="M47" i="52" s="1"/>
  <c r="O43" i="52"/>
  <c r="L35" i="52"/>
  <c r="M35" i="52" s="1"/>
  <c r="J35" i="52"/>
  <c r="N37" i="52"/>
  <c r="J41" i="52"/>
  <c r="N41" i="52"/>
  <c r="K41" i="52"/>
  <c r="I54" i="52" s="1"/>
  <c r="O41" i="52"/>
  <c r="L41" i="52"/>
  <c r="M41" i="52" s="1"/>
  <c r="L46" i="52"/>
  <c r="M46" i="52" s="1"/>
  <c r="K46" i="52"/>
  <c r="O46" i="52"/>
  <c r="J46" i="52"/>
  <c r="H56" i="52" s="1"/>
  <c r="N46" i="52"/>
  <c r="O39" i="52"/>
  <c r="O37" i="52"/>
  <c r="L36" i="51"/>
  <c r="M36" i="51" s="1"/>
  <c r="N36" i="51"/>
  <c r="K36" i="51"/>
  <c r="G51" i="51" s="1"/>
  <c r="J36" i="51"/>
  <c r="O36" i="51"/>
  <c r="L40" i="51"/>
  <c r="M40" i="51" s="1"/>
  <c r="J40" i="51"/>
  <c r="O40" i="51"/>
  <c r="N40" i="51"/>
  <c r="K40" i="51"/>
  <c r="G53" i="51" s="1"/>
  <c r="N47" i="51"/>
  <c r="K38" i="51"/>
  <c r="N42" i="51"/>
  <c r="O44" i="51"/>
  <c r="L44" i="51"/>
  <c r="M44" i="51" s="1"/>
  <c r="K35" i="51"/>
  <c r="I51" i="51" s="1"/>
  <c r="K48" i="51"/>
  <c r="G57" i="51" s="1"/>
  <c r="N46" i="51"/>
  <c r="O39" i="51"/>
  <c r="J39" i="51"/>
  <c r="N50" i="51"/>
  <c r="O47" i="51"/>
  <c r="J47" i="51"/>
  <c r="N38" i="51"/>
  <c r="K42" i="51"/>
  <c r="K44" i="51"/>
  <c r="G55" i="51" s="1"/>
  <c r="N35" i="51"/>
  <c r="N48" i="51"/>
  <c r="J46" i="51"/>
  <c r="H56" i="51" s="1"/>
  <c r="K39" i="51"/>
  <c r="I53" i="51" s="1"/>
  <c r="J50" i="51"/>
  <c r="H58" i="51" s="1"/>
  <c r="K47" i="51"/>
  <c r="I57" i="51" s="1"/>
  <c r="O38" i="51"/>
  <c r="L38" i="51"/>
  <c r="M38" i="51" s="1"/>
  <c r="J42" i="51"/>
  <c r="H54" i="51" s="1"/>
  <c r="N44" i="51"/>
  <c r="L35" i="51"/>
  <c r="M35" i="51" s="1"/>
  <c r="J35" i="51"/>
  <c r="J48" i="51"/>
  <c r="O46" i="51"/>
  <c r="L46" i="51"/>
  <c r="M46" i="51" s="1"/>
  <c r="L39" i="51"/>
  <c r="M39" i="51" s="1"/>
  <c r="O50" i="51"/>
  <c r="L50" i="51"/>
  <c r="M50" i="51" s="1"/>
  <c r="L43" i="51"/>
  <c r="M43" i="51" s="1"/>
  <c r="K43" i="51"/>
  <c r="I55" i="51" s="1"/>
  <c r="J43" i="51"/>
  <c r="O43" i="51"/>
  <c r="N43" i="51"/>
  <c r="O42" i="51"/>
  <c r="O48" i="51"/>
  <c r="J39" i="50"/>
  <c r="F53" i="50" s="1"/>
  <c r="N39" i="50"/>
  <c r="K39" i="50"/>
  <c r="O39" i="50"/>
  <c r="L39" i="50"/>
  <c r="M39" i="50" s="1"/>
  <c r="O38" i="50"/>
  <c r="L38" i="50"/>
  <c r="J44" i="50"/>
  <c r="H55" i="50" s="1"/>
  <c r="N36" i="50"/>
  <c r="O43" i="50"/>
  <c r="J43" i="50"/>
  <c r="F55" i="50" s="1"/>
  <c r="J46" i="50"/>
  <c r="J48" i="50"/>
  <c r="H57" i="50" s="1"/>
  <c r="O50" i="50"/>
  <c r="K38" i="50"/>
  <c r="G52" i="50" s="1"/>
  <c r="O44" i="50"/>
  <c r="L44" i="50"/>
  <c r="M44" i="50" s="1"/>
  <c r="J36" i="50"/>
  <c r="H51" i="50" s="1"/>
  <c r="K43" i="50"/>
  <c r="O46" i="50"/>
  <c r="L46" i="50"/>
  <c r="M46" i="50" s="1"/>
  <c r="N48" i="50"/>
  <c r="N50" i="50"/>
  <c r="N38" i="50"/>
  <c r="K44" i="50"/>
  <c r="O36" i="50"/>
  <c r="L36" i="50"/>
  <c r="L43" i="50"/>
  <c r="M43" i="50" s="1"/>
  <c r="K46" i="50"/>
  <c r="G56" i="50" s="1"/>
  <c r="K48" i="50"/>
  <c r="L48" i="50"/>
  <c r="M48" i="50" s="1"/>
  <c r="J50" i="50"/>
  <c r="L40" i="50"/>
  <c r="M40" i="50" s="1"/>
  <c r="J40" i="50"/>
  <c r="H53" i="50" s="1"/>
  <c r="N40" i="50"/>
  <c r="O40" i="50"/>
  <c r="K40" i="50"/>
  <c r="L42" i="50"/>
  <c r="M42" i="50" s="1"/>
  <c r="J42" i="50"/>
  <c r="N42" i="50"/>
  <c r="O42" i="50"/>
  <c r="K42" i="50"/>
  <c r="G54" i="50" s="1"/>
  <c r="K50" i="50"/>
  <c r="G58" i="50" s="1"/>
  <c r="K38" i="49"/>
  <c r="J47" i="49"/>
  <c r="F57" i="49" s="1"/>
  <c r="N47" i="49"/>
  <c r="K47" i="49"/>
  <c r="O47" i="49"/>
  <c r="L47" i="49"/>
  <c r="M47" i="49" s="1"/>
  <c r="L36" i="49"/>
  <c r="M36" i="49" s="1"/>
  <c r="J36" i="49"/>
  <c r="H51" i="49" s="1"/>
  <c r="N36" i="49"/>
  <c r="K36" i="49"/>
  <c r="O36" i="49"/>
  <c r="N38" i="49"/>
  <c r="O44" i="49"/>
  <c r="L44" i="49"/>
  <c r="M44" i="49" s="1"/>
  <c r="N39" i="49"/>
  <c r="P39" i="49" s="1"/>
  <c r="O46" i="49"/>
  <c r="P46" i="49" s="1"/>
  <c r="L46" i="49"/>
  <c r="M46" i="49" s="1"/>
  <c r="J48" i="49"/>
  <c r="H57" i="49" s="1"/>
  <c r="J50" i="49"/>
  <c r="H58" i="49" s="1"/>
  <c r="N42" i="49"/>
  <c r="L40" i="49"/>
  <c r="M40" i="49" s="1"/>
  <c r="J40" i="49"/>
  <c r="H53" i="49" s="1"/>
  <c r="N40" i="49"/>
  <c r="O40" i="49"/>
  <c r="K40" i="49"/>
  <c r="I56" i="49"/>
  <c r="J38" i="49"/>
  <c r="H52" i="49" s="1"/>
  <c r="K44" i="49"/>
  <c r="L39" i="49"/>
  <c r="M39" i="49" s="1"/>
  <c r="J39" i="49"/>
  <c r="F53" i="49" s="1"/>
  <c r="K46" i="49"/>
  <c r="K48" i="49"/>
  <c r="L48" i="49"/>
  <c r="M48" i="49" s="1"/>
  <c r="K50" i="49"/>
  <c r="L50" i="49"/>
  <c r="M50" i="49" s="1"/>
  <c r="J42" i="49"/>
  <c r="H54" i="49" s="1"/>
  <c r="J43" i="49"/>
  <c r="F55" i="49" s="1"/>
  <c r="N43" i="49"/>
  <c r="K43" i="49"/>
  <c r="O43" i="49"/>
  <c r="L43" i="49"/>
  <c r="M43" i="49" s="1"/>
  <c r="J46" i="49"/>
  <c r="H56" i="49" s="1"/>
  <c r="O38" i="49"/>
  <c r="K42" i="49"/>
  <c r="J39" i="48"/>
  <c r="N39" i="48"/>
  <c r="K39" i="48"/>
  <c r="I53" i="48" s="1"/>
  <c r="O39" i="48"/>
  <c r="L39" i="48"/>
  <c r="M39" i="48" s="1"/>
  <c r="O36" i="48"/>
  <c r="J38" i="48"/>
  <c r="J42" i="48"/>
  <c r="K48" i="48"/>
  <c r="G57" i="48" s="1"/>
  <c r="J44" i="48"/>
  <c r="L47" i="48"/>
  <c r="M47" i="48" s="1"/>
  <c r="J47" i="48"/>
  <c r="J50" i="48"/>
  <c r="L35" i="48"/>
  <c r="M35" i="48" s="1"/>
  <c r="J35" i="48"/>
  <c r="N43" i="48"/>
  <c r="J46" i="48"/>
  <c r="N46" i="48"/>
  <c r="K36" i="48"/>
  <c r="G51" i="48" s="1"/>
  <c r="L36" i="48"/>
  <c r="M36" i="48" s="1"/>
  <c r="K38" i="48"/>
  <c r="G52" i="48" s="1"/>
  <c r="O42" i="48"/>
  <c r="O48" i="48"/>
  <c r="L48" i="48"/>
  <c r="M48" i="48" s="1"/>
  <c r="O44" i="48"/>
  <c r="O47" i="48"/>
  <c r="O50" i="48"/>
  <c r="O35" i="48"/>
  <c r="L43" i="48"/>
  <c r="M43" i="48" s="1"/>
  <c r="J43" i="48"/>
  <c r="K46" i="48"/>
  <c r="G56" i="48" s="1"/>
  <c r="J48" i="48"/>
  <c r="K43" i="48"/>
  <c r="I55" i="48" s="1"/>
  <c r="O38" i="48"/>
  <c r="K42" i="48"/>
  <c r="G54" i="48" s="1"/>
  <c r="K44" i="48"/>
  <c r="G55" i="48" s="1"/>
  <c r="O46" i="48"/>
  <c r="J47" i="47"/>
  <c r="N47" i="47"/>
  <c r="K47" i="47"/>
  <c r="I57" i="47" s="1"/>
  <c r="O47" i="47"/>
  <c r="L47" i="47"/>
  <c r="M47" i="47" s="1"/>
  <c r="O42" i="47"/>
  <c r="L42" i="47"/>
  <c r="M42" i="47" s="1"/>
  <c r="K50" i="47"/>
  <c r="G58" i="47" s="1"/>
  <c r="J46" i="47"/>
  <c r="O39" i="47"/>
  <c r="J38" i="47"/>
  <c r="J42" i="47"/>
  <c r="L50" i="47"/>
  <c r="M50" i="47" s="1"/>
  <c r="K42" i="47"/>
  <c r="G54" i="47" s="1"/>
  <c r="N50" i="47"/>
  <c r="N46" i="47"/>
  <c r="K39" i="47"/>
  <c r="I53" i="47" s="1"/>
  <c r="O38" i="47"/>
  <c r="L38" i="47"/>
  <c r="M38" i="47" s="1"/>
  <c r="J35" i="47"/>
  <c r="N35" i="47"/>
  <c r="K35" i="47"/>
  <c r="I51" i="47" s="1"/>
  <c r="O35" i="47"/>
  <c r="L35" i="47"/>
  <c r="M35" i="47" s="1"/>
  <c r="J43" i="47"/>
  <c r="N43" i="47"/>
  <c r="K43" i="47"/>
  <c r="I55" i="47" s="1"/>
  <c r="O43" i="47"/>
  <c r="L43" i="47"/>
  <c r="M43" i="47" s="1"/>
  <c r="O50" i="47"/>
  <c r="O46" i="47"/>
  <c r="K43" i="46"/>
  <c r="O43" i="46"/>
  <c r="L43" i="46"/>
  <c r="M43" i="46" s="1"/>
  <c r="J43" i="46"/>
  <c r="F55" i="46" s="1"/>
  <c r="N43" i="46"/>
  <c r="K39" i="46"/>
  <c r="O39" i="46"/>
  <c r="L39" i="46"/>
  <c r="M39" i="46" s="1"/>
  <c r="J39" i="46"/>
  <c r="F53" i="46" s="1"/>
  <c r="N39" i="46"/>
  <c r="K47" i="46"/>
  <c r="O47" i="46"/>
  <c r="L47" i="46"/>
  <c r="M47" i="46" s="1"/>
  <c r="J47" i="46"/>
  <c r="F57" i="46" s="1"/>
  <c r="N47" i="46"/>
  <c r="K38" i="46"/>
  <c r="N42" i="46"/>
  <c r="K46" i="46"/>
  <c r="J35" i="46"/>
  <c r="F51" i="46" s="1"/>
  <c r="O50" i="46"/>
  <c r="J50" i="46"/>
  <c r="H58" i="46" s="1"/>
  <c r="L50" i="46"/>
  <c r="M50" i="46" s="1"/>
  <c r="N50" i="46"/>
  <c r="K50" i="46"/>
  <c r="N38" i="46"/>
  <c r="L42" i="46"/>
  <c r="M42" i="46" s="1"/>
  <c r="J42" i="46"/>
  <c r="H54" i="46" s="1"/>
  <c r="N46" i="46"/>
  <c r="L35" i="46"/>
  <c r="M35" i="46" s="1"/>
  <c r="L38" i="46"/>
  <c r="M38" i="46" s="1"/>
  <c r="J38" i="46"/>
  <c r="H52" i="46" s="1"/>
  <c r="L46" i="46"/>
  <c r="M46" i="46" s="1"/>
  <c r="J46" i="46"/>
  <c r="H56" i="46" s="1"/>
  <c r="N35" i="46"/>
  <c r="J35" i="45"/>
  <c r="L35" i="45"/>
  <c r="M35" i="45" s="1"/>
  <c r="N35" i="45"/>
  <c r="K35" i="45"/>
  <c r="I51" i="45" s="1"/>
  <c r="O35" i="45"/>
  <c r="O43" i="45"/>
  <c r="J43" i="45"/>
  <c r="L43" i="45"/>
  <c r="M43" i="45" s="1"/>
  <c r="N43" i="45"/>
  <c r="K43" i="45"/>
  <c r="I55" i="45" s="1"/>
  <c r="O49" i="45"/>
  <c r="K36" i="45"/>
  <c r="G51" i="45" s="1"/>
  <c r="K45" i="45"/>
  <c r="I56" i="45" s="1"/>
  <c r="O39" i="45"/>
  <c r="N37" i="45"/>
  <c r="K38" i="45"/>
  <c r="G52" i="45" s="1"/>
  <c r="O41" i="45"/>
  <c r="L40" i="45"/>
  <c r="M40" i="45" s="1"/>
  <c r="K40" i="45"/>
  <c r="G53" i="45" s="1"/>
  <c r="O40" i="45"/>
  <c r="J40" i="45"/>
  <c r="N40" i="45"/>
  <c r="L44" i="45"/>
  <c r="M44" i="45" s="1"/>
  <c r="K44" i="45"/>
  <c r="G55" i="45" s="1"/>
  <c r="O44" i="45"/>
  <c r="J44" i="45"/>
  <c r="N44" i="45"/>
  <c r="L42" i="45"/>
  <c r="M42" i="45" s="1"/>
  <c r="O42" i="45"/>
  <c r="K42" i="45"/>
  <c r="G54" i="45" s="1"/>
  <c r="J42" i="45"/>
  <c r="N42" i="45"/>
  <c r="K49" i="45"/>
  <c r="I58" i="45" s="1"/>
  <c r="N36" i="45"/>
  <c r="L36" i="45"/>
  <c r="M36" i="45" s="1"/>
  <c r="N45" i="45"/>
  <c r="K39" i="45"/>
  <c r="I53" i="45" s="1"/>
  <c r="L37" i="45"/>
  <c r="M37" i="45" s="1"/>
  <c r="J37" i="45"/>
  <c r="O38" i="45"/>
  <c r="K41" i="45"/>
  <c r="I54" i="45" s="1"/>
  <c r="L48" i="45"/>
  <c r="M48" i="45" s="1"/>
  <c r="O48" i="45"/>
  <c r="J48" i="45"/>
  <c r="N48" i="45"/>
  <c r="K48" i="45"/>
  <c r="G57" i="45" s="1"/>
  <c r="N49" i="45"/>
  <c r="J36" i="45"/>
  <c r="L45" i="45"/>
  <c r="M45" i="45" s="1"/>
  <c r="J45" i="45"/>
  <c r="N39" i="45"/>
  <c r="O37" i="45"/>
  <c r="N38" i="45"/>
  <c r="L38" i="45"/>
  <c r="M38" i="45" s="1"/>
  <c r="N41" i="45"/>
  <c r="K47" i="45"/>
  <c r="I57" i="45" s="1"/>
  <c r="O47" i="45"/>
  <c r="J47" i="45"/>
  <c r="L47" i="45"/>
  <c r="M47" i="45" s="1"/>
  <c r="N47" i="45"/>
  <c r="L49" i="45"/>
  <c r="M49" i="45" s="1"/>
  <c r="L39" i="45"/>
  <c r="M39" i="45" s="1"/>
  <c r="L41" i="45"/>
  <c r="M41" i="45" s="1"/>
  <c r="K45" i="41"/>
  <c r="I56" i="41" s="1"/>
  <c r="O45" i="41"/>
  <c r="N45" i="41"/>
  <c r="J45" i="41"/>
  <c r="L45" i="41"/>
  <c r="M45" i="41" s="1"/>
  <c r="K50" i="41"/>
  <c r="G58" i="41" s="1"/>
  <c r="L50" i="41"/>
  <c r="M50" i="41" s="1"/>
  <c r="N50" i="41"/>
  <c r="J50" i="41"/>
  <c r="O50" i="41"/>
  <c r="K43" i="41"/>
  <c r="O43" i="41"/>
  <c r="J43" i="41"/>
  <c r="F55" i="41" s="1"/>
  <c r="L43" i="41"/>
  <c r="M43" i="41" s="1"/>
  <c r="N43" i="41"/>
  <c r="K42" i="41"/>
  <c r="G54" i="41" s="1"/>
  <c r="J42" i="41"/>
  <c r="L42" i="41"/>
  <c r="M42" i="41" s="1"/>
  <c r="O42" i="41"/>
  <c r="N42" i="41"/>
  <c r="K37" i="41"/>
  <c r="I52" i="41" s="1"/>
  <c r="O37" i="41"/>
  <c r="N37" i="41"/>
  <c r="J37" i="41"/>
  <c r="L37" i="41"/>
  <c r="M37" i="41" s="1"/>
  <c r="O44" i="44"/>
  <c r="K41" i="43"/>
  <c r="I54" i="43" s="1"/>
  <c r="N42" i="43"/>
  <c r="K43" i="43"/>
  <c r="I55" i="43" s="1"/>
  <c r="K48" i="44"/>
  <c r="L43" i="44"/>
  <c r="M43" i="44" s="1"/>
  <c r="J43" i="44"/>
  <c r="F55" i="44" s="1"/>
  <c r="N47" i="43"/>
  <c r="N40" i="44"/>
  <c r="N45" i="44"/>
  <c r="K37" i="44"/>
  <c r="L35" i="44"/>
  <c r="M35" i="44" s="1"/>
  <c r="J35" i="44"/>
  <c r="F51" i="44" s="1"/>
  <c r="O36" i="44"/>
  <c r="K35" i="41"/>
  <c r="O35" i="41"/>
  <c r="J35" i="41"/>
  <c r="F51" i="41" s="1"/>
  <c r="L35" i="41"/>
  <c r="M35" i="41" s="1"/>
  <c r="N35" i="41"/>
  <c r="J36" i="43"/>
  <c r="N36" i="43"/>
  <c r="K36" i="43"/>
  <c r="G51" i="43" s="1"/>
  <c r="O36" i="43"/>
  <c r="L36" i="43"/>
  <c r="M36" i="43" s="1"/>
  <c r="N38" i="41"/>
  <c r="J38" i="41"/>
  <c r="O38" i="41"/>
  <c r="K38" i="41"/>
  <c r="G52" i="41" s="1"/>
  <c r="L38" i="41"/>
  <c r="M38" i="41" s="1"/>
  <c r="N44" i="44"/>
  <c r="L42" i="43"/>
  <c r="M42" i="43" s="1"/>
  <c r="J42" i="43"/>
  <c r="N43" i="43"/>
  <c r="N48" i="44"/>
  <c r="O43" i="44"/>
  <c r="J47" i="43"/>
  <c r="L47" i="43"/>
  <c r="M47" i="43" s="1"/>
  <c r="J40" i="44"/>
  <c r="H53" i="44" s="1"/>
  <c r="L45" i="44"/>
  <c r="M45" i="44" s="1"/>
  <c r="J45" i="44"/>
  <c r="F56" i="44" s="1"/>
  <c r="N37" i="44"/>
  <c r="O35" i="44"/>
  <c r="N36" i="44"/>
  <c r="K47" i="41"/>
  <c r="O47" i="41"/>
  <c r="L47" i="41"/>
  <c r="M47" i="41" s="1"/>
  <c r="N47" i="41"/>
  <c r="J47" i="41"/>
  <c r="F57" i="41" s="1"/>
  <c r="J48" i="43"/>
  <c r="N48" i="43"/>
  <c r="K48" i="43"/>
  <c r="G57" i="43" s="1"/>
  <c r="O48" i="43"/>
  <c r="L48" i="43"/>
  <c r="M48" i="43" s="1"/>
  <c r="J40" i="43"/>
  <c r="N40" i="43"/>
  <c r="K40" i="43"/>
  <c r="G53" i="43" s="1"/>
  <c r="O40" i="43"/>
  <c r="L40" i="43"/>
  <c r="M40" i="43" s="1"/>
  <c r="J49" i="44"/>
  <c r="F58" i="44" s="1"/>
  <c r="N49" i="44"/>
  <c r="K49" i="44"/>
  <c r="O49" i="44"/>
  <c r="L49" i="44"/>
  <c r="M49" i="44" s="1"/>
  <c r="J44" i="44"/>
  <c r="H55" i="44" s="1"/>
  <c r="N41" i="43"/>
  <c r="L41" i="43"/>
  <c r="M41" i="43" s="1"/>
  <c r="O42" i="43"/>
  <c r="J43" i="43"/>
  <c r="L43" i="43"/>
  <c r="M43" i="43" s="1"/>
  <c r="J48" i="44"/>
  <c r="H57" i="44" s="1"/>
  <c r="K43" i="44"/>
  <c r="K47" i="43"/>
  <c r="I57" i="43" s="1"/>
  <c r="O40" i="44"/>
  <c r="L40" i="44"/>
  <c r="M40" i="44" s="1"/>
  <c r="O45" i="44"/>
  <c r="L37" i="44"/>
  <c r="M37" i="44" s="1"/>
  <c r="J37" i="44"/>
  <c r="F52" i="44" s="1"/>
  <c r="K35" i="44"/>
  <c r="J36" i="44"/>
  <c r="H51" i="44" s="1"/>
  <c r="K39" i="41"/>
  <c r="O39" i="41"/>
  <c r="L39" i="41"/>
  <c r="M39" i="41" s="1"/>
  <c r="N39" i="41"/>
  <c r="J39" i="41"/>
  <c r="F53" i="41" s="1"/>
  <c r="K49" i="41"/>
  <c r="I58" i="41" s="1"/>
  <c r="O49" i="41"/>
  <c r="L49" i="41"/>
  <c r="M49" i="41" s="1"/>
  <c r="N49" i="41"/>
  <c r="J49" i="41"/>
  <c r="K41" i="41"/>
  <c r="I54" i="41" s="1"/>
  <c r="O41" i="41"/>
  <c r="L41" i="41"/>
  <c r="M41" i="41" s="1"/>
  <c r="N41" i="41"/>
  <c r="J41" i="41"/>
  <c r="N46" i="41"/>
  <c r="J46" i="41"/>
  <c r="O46" i="41"/>
  <c r="K46" i="41"/>
  <c r="G56" i="41" s="1"/>
  <c r="L46" i="41"/>
  <c r="M46" i="41" s="1"/>
  <c r="L35" i="43"/>
  <c r="M35" i="43" s="1"/>
  <c r="N35" i="43"/>
  <c r="K35" i="43"/>
  <c r="I51" i="43" s="1"/>
  <c r="O35" i="43"/>
  <c r="J35" i="43"/>
  <c r="J50" i="43"/>
  <c r="N50" i="43"/>
  <c r="K50" i="43"/>
  <c r="G58" i="43" s="1"/>
  <c r="O50" i="43"/>
  <c r="L50" i="43"/>
  <c r="M50" i="43" s="1"/>
  <c r="K44" i="44"/>
  <c r="O41" i="43"/>
  <c r="O48" i="44"/>
  <c r="K36" i="44"/>
  <c r="O43" i="39"/>
  <c r="J43" i="39"/>
  <c r="N41" i="39"/>
  <c r="N46" i="39"/>
  <c r="O45" i="39"/>
  <c r="K47" i="39"/>
  <c r="I57" i="39" s="1"/>
  <c r="K43" i="39"/>
  <c r="I55" i="39" s="1"/>
  <c r="L41" i="39"/>
  <c r="M41" i="39" s="1"/>
  <c r="J41" i="39"/>
  <c r="F54" i="39" s="1"/>
  <c r="K45" i="39"/>
  <c r="N47" i="39"/>
  <c r="J35" i="39"/>
  <c r="N35" i="39"/>
  <c r="K35" i="39"/>
  <c r="I51" i="39" s="1"/>
  <c r="O35" i="39"/>
  <c r="L35" i="39"/>
  <c r="L42" i="39"/>
  <c r="M42" i="39" s="1"/>
  <c r="J42" i="39"/>
  <c r="H54" i="39" s="1"/>
  <c r="N42" i="39"/>
  <c r="O42" i="39"/>
  <c r="K42" i="39"/>
  <c r="L43" i="39"/>
  <c r="M43" i="39" s="1"/>
  <c r="O41" i="39"/>
  <c r="O46" i="39"/>
  <c r="L46" i="39"/>
  <c r="M46" i="39" s="1"/>
  <c r="N45" i="39"/>
  <c r="L47" i="39"/>
  <c r="M47" i="39" s="1"/>
  <c r="J47" i="39"/>
  <c r="L50" i="39"/>
  <c r="M50" i="39" s="1"/>
  <c r="J50" i="39"/>
  <c r="H58" i="39" s="1"/>
  <c r="N50" i="39"/>
  <c r="O50" i="39"/>
  <c r="K50" i="39"/>
  <c r="J37" i="39"/>
  <c r="F52" i="39" s="1"/>
  <c r="N37" i="39"/>
  <c r="K37" i="39"/>
  <c r="O37" i="39"/>
  <c r="L37" i="39"/>
  <c r="M37" i="39" s="1"/>
  <c r="J39" i="39"/>
  <c r="N39" i="39"/>
  <c r="L39" i="39"/>
  <c r="M39" i="39" s="1"/>
  <c r="K39" i="39"/>
  <c r="I53" i="39" s="1"/>
  <c r="O39" i="39"/>
  <c r="J49" i="39"/>
  <c r="F58" i="39" s="1"/>
  <c r="N49" i="39"/>
  <c r="L49" i="39"/>
  <c r="M49" i="39" s="1"/>
  <c r="K49" i="39"/>
  <c r="O49" i="39"/>
  <c r="L38" i="39"/>
  <c r="J38" i="39"/>
  <c r="H52" i="39" s="1"/>
  <c r="N38" i="39"/>
  <c r="K38" i="39"/>
  <c r="O38" i="39"/>
  <c r="L45" i="39"/>
  <c r="M45" i="39" s="1"/>
  <c r="O48" i="23"/>
  <c r="L48" i="23"/>
  <c r="M48" i="23" s="1"/>
  <c r="J48" i="23"/>
  <c r="H57" i="23" s="1"/>
  <c r="N48" i="23"/>
  <c r="K48" i="23"/>
  <c r="J38" i="23"/>
  <c r="H52" i="23" s="1"/>
  <c r="N38" i="23"/>
  <c r="K38" i="23"/>
  <c r="O38" i="23"/>
  <c r="L38" i="23"/>
  <c r="M38" i="23" s="1"/>
  <c r="J36" i="23"/>
  <c r="H51" i="23" s="1"/>
  <c r="N36" i="23"/>
  <c r="K36" i="23"/>
  <c r="O36" i="23"/>
  <c r="L36" i="23"/>
  <c r="M36" i="23" s="1"/>
  <c r="L42" i="23"/>
  <c r="M42" i="23" s="1"/>
  <c r="J42" i="23"/>
  <c r="H54" i="23" s="1"/>
  <c r="N42" i="23"/>
  <c r="K42" i="23"/>
  <c r="O42" i="23"/>
  <c r="O50" i="23"/>
  <c r="J50" i="23"/>
  <c r="H58" i="23" s="1"/>
  <c r="N50" i="23"/>
  <c r="K50" i="23"/>
  <c r="L50" i="23"/>
  <c r="M50" i="23" s="1"/>
  <c r="O41" i="23"/>
  <c r="O49" i="23"/>
  <c r="L45" i="23"/>
  <c r="M45" i="23" s="1"/>
  <c r="N37" i="23"/>
  <c r="K37" i="23"/>
  <c r="O37" i="23"/>
  <c r="J37" i="23"/>
  <c r="F52" i="23" s="1"/>
  <c r="L37" i="23"/>
  <c r="M37" i="23" s="1"/>
  <c r="N41" i="23"/>
  <c r="K41" i="23"/>
  <c r="K49" i="23"/>
  <c r="J45" i="23"/>
  <c r="F56" i="23" s="1"/>
  <c r="N39" i="23"/>
  <c r="L39" i="23"/>
  <c r="M39" i="23" s="1"/>
  <c r="K39" i="23"/>
  <c r="J39" i="23"/>
  <c r="F53" i="23" s="1"/>
  <c r="O39" i="23"/>
  <c r="L44" i="23"/>
  <c r="M44" i="23" s="1"/>
  <c r="K44" i="23"/>
  <c r="J44" i="23"/>
  <c r="H55" i="23" s="1"/>
  <c r="N44" i="23"/>
  <c r="O44" i="23"/>
  <c r="J46" i="23"/>
  <c r="H56" i="23" s="1"/>
  <c r="N46" i="23"/>
  <c r="O46" i="23"/>
  <c r="L46" i="23"/>
  <c r="M46" i="23" s="1"/>
  <c r="K46" i="23"/>
  <c r="J41" i="23"/>
  <c r="F54" i="23" s="1"/>
  <c r="N49" i="23"/>
  <c r="J49" i="23"/>
  <c r="F58" i="23" s="1"/>
  <c r="O45" i="23"/>
  <c r="L40" i="23"/>
  <c r="M40" i="23" s="1"/>
  <c r="J40" i="23"/>
  <c r="H53" i="23" s="1"/>
  <c r="N40" i="23"/>
  <c r="O40" i="23"/>
  <c r="K40" i="23"/>
  <c r="J35" i="23"/>
  <c r="F51" i="23" s="1"/>
  <c r="K35" i="23"/>
  <c r="O35" i="23"/>
  <c r="L35" i="23"/>
  <c r="M35" i="23" s="1"/>
  <c r="N35" i="23"/>
  <c r="K47" i="23"/>
  <c r="J47" i="23"/>
  <c r="F57" i="23" s="1"/>
  <c r="O47" i="23"/>
  <c r="L47" i="23"/>
  <c r="M47" i="23" s="1"/>
  <c r="N47" i="23"/>
  <c r="N43" i="23"/>
  <c r="K43" i="23"/>
  <c r="J43" i="23"/>
  <c r="F55" i="23" s="1"/>
  <c r="O43" i="23"/>
  <c r="L43" i="23"/>
  <c r="M43" i="23" s="1"/>
  <c r="N45" i="23"/>
  <c r="J35" i="12"/>
  <c r="N35" i="12"/>
  <c r="K35" i="12"/>
  <c r="I51" i="12" s="1"/>
  <c r="O35" i="12"/>
  <c r="L35" i="12"/>
  <c r="M35" i="12" s="1"/>
  <c r="L44" i="12"/>
  <c r="M44" i="12" s="1"/>
  <c r="J44" i="12"/>
  <c r="H55" i="12" s="1"/>
  <c r="N44" i="12"/>
  <c r="K44" i="12"/>
  <c r="O44" i="12"/>
  <c r="L48" i="12"/>
  <c r="M48" i="12" s="1"/>
  <c r="J48" i="12"/>
  <c r="H57" i="12" s="1"/>
  <c r="N48" i="12"/>
  <c r="K48" i="12"/>
  <c r="O48" i="12"/>
  <c r="J43" i="12"/>
  <c r="N43" i="12"/>
  <c r="K43" i="12"/>
  <c r="I55" i="12" s="1"/>
  <c r="O43" i="12"/>
  <c r="L43" i="12"/>
  <c r="M43" i="12" s="1"/>
  <c r="J37" i="12"/>
  <c r="N37" i="12"/>
  <c r="K37" i="12"/>
  <c r="I52" i="12" s="1"/>
  <c r="O37" i="12"/>
  <c r="L37" i="12"/>
  <c r="M37" i="12" s="1"/>
  <c r="L36" i="12"/>
  <c r="M36" i="12" s="1"/>
  <c r="J36" i="12"/>
  <c r="H51" i="12" s="1"/>
  <c r="N36" i="12"/>
  <c r="K36" i="12"/>
  <c r="O36" i="12"/>
  <c r="J45" i="12"/>
  <c r="N45" i="12"/>
  <c r="K45" i="12"/>
  <c r="I56" i="12" s="1"/>
  <c r="O45" i="12"/>
  <c r="L45" i="12"/>
  <c r="M45" i="12" s="1"/>
  <c r="J41" i="12"/>
  <c r="N41" i="12"/>
  <c r="K41" i="12"/>
  <c r="I54" i="12" s="1"/>
  <c r="O41" i="12"/>
  <c r="L41" i="12"/>
  <c r="M41" i="12" s="1"/>
  <c r="J47" i="12"/>
  <c r="N47" i="12"/>
  <c r="K47" i="12"/>
  <c r="I57" i="12" s="1"/>
  <c r="O47" i="12"/>
  <c r="L47" i="12"/>
  <c r="M47" i="12" s="1"/>
  <c r="L50" i="12"/>
  <c r="M50" i="12" s="1"/>
  <c r="J50" i="12"/>
  <c r="H58" i="12" s="1"/>
  <c r="N50" i="12"/>
  <c r="K50" i="12"/>
  <c r="O50" i="12"/>
  <c r="L40" i="12"/>
  <c r="M40" i="12" s="1"/>
  <c r="J40" i="12"/>
  <c r="H53" i="12" s="1"/>
  <c r="N40" i="12"/>
  <c r="K40" i="12"/>
  <c r="O40" i="12"/>
  <c r="J49" i="12"/>
  <c r="N49" i="12"/>
  <c r="K49" i="12"/>
  <c r="I58" i="12" s="1"/>
  <c r="O49" i="12"/>
  <c r="L49" i="12"/>
  <c r="M49" i="12" s="1"/>
  <c r="J39" i="12"/>
  <c r="N39" i="12"/>
  <c r="K39" i="12"/>
  <c r="I53" i="12" s="1"/>
  <c r="O39" i="12"/>
  <c r="L39" i="12"/>
  <c r="M39" i="12" s="1"/>
  <c r="J35" i="16"/>
  <c r="N35" i="16"/>
  <c r="K35" i="16"/>
  <c r="I51" i="16" s="1"/>
  <c r="O35" i="16"/>
  <c r="L35" i="16"/>
  <c r="M35" i="16" s="1"/>
  <c r="J37" i="16"/>
  <c r="F52" i="16" s="1"/>
  <c r="N37" i="16"/>
  <c r="K37" i="16"/>
  <c r="O37" i="16"/>
  <c r="L37" i="16"/>
  <c r="M37" i="16" s="1"/>
  <c r="N40" i="16"/>
  <c r="O48" i="16"/>
  <c r="L48" i="16"/>
  <c r="M48" i="16" s="1"/>
  <c r="J44" i="16"/>
  <c r="O36" i="16"/>
  <c r="L46" i="16"/>
  <c r="M46" i="16" s="1"/>
  <c r="J46" i="16"/>
  <c r="H56" i="16" s="1"/>
  <c r="N46" i="16"/>
  <c r="K46" i="16"/>
  <c r="O46" i="16"/>
  <c r="J41" i="16"/>
  <c r="F54" i="16" s="1"/>
  <c r="N41" i="16"/>
  <c r="L41" i="16"/>
  <c r="M41" i="16" s="1"/>
  <c r="K41" i="16"/>
  <c r="O41" i="16"/>
  <c r="J47" i="16"/>
  <c r="N47" i="16"/>
  <c r="K47" i="16"/>
  <c r="I57" i="16" s="1"/>
  <c r="O47" i="16"/>
  <c r="L47" i="16"/>
  <c r="M47" i="16" s="1"/>
  <c r="J45" i="16"/>
  <c r="F56" i="16" s="1"/>
  <c r="N45" i="16"/>
  <c r="L45" i="16"/>
  <c r="M45" i="16" s="1"/>
  <c r="K45" i="16"/>
  <c r="O45" i="16"/>
  <c r="O40" i="16"/>
  <c r="K48" i="16"/>
  <c r="G57" i="16" s="1"/>
  <c r="O44" i="16"/>
  <c r="L44" i="16"/>
  <c r="M44" i="16" s="1"/>
  <c r="K36" i="16"/>
  <c r="G51" i="16" s="1"/>
  <c r="J49" i="16"/>
  <c r="F58" i="16" s="1"/>
  <c r="N49" i="16"/>
  <c r="K49" i="16"/>
  <c r="O49" i="16"/>
  <c r="L49" i="16"/>
  <c r="M49" i="16" s="1"/>
  <c r="L38" i="16"/>
  <c r="M38" i="16" s="1"/>
  <c r="J38" i="16"/>
  <c r="H52" i="16" s="1"/>
  <c r="O38" i="16"/>
  <c r="N38" i="16"/>
  <c r="K38" i="16"/>
  <c r="J39" i="16"/>
  <c r="N39" i="16"/>
  <c r="L39" i="16"/>
  <c r="M39" i="16" s="1"/>
  <c r="K39" i="16"/>
  <c r="I53" i="16" s="1"/>
  <c r="O39" i="16"/>
  <c r="J40" i="16"/>
  <c r="N48" i="16"/>
  <c r="K44" i="16"/>
  <c r="G55" i="16" s="1"/>
  <c r="N36" i="16"/>
  <c r="J43" i="16"/>
  <c r="N43" i="16"/>
  <c r="L43" i="16"/>
  <c r="M43" i="16" s="1"/>
  <c r="K43" i="16"/>
  <c r="I55" i="16" s="1"/>
  <c r="O43" i="16"/>
  <c r="L42" i="16"/>
  <c r="M42" i="16" s="1"/>
  <c r="N42" i="16"/>
  <c r="O42" i="16"/>
  <c r="J42" i="16"/>
  <c r="H54" i="16" s="1"/>
  <c r="K42" i="16"/>
  <c r="K40" i="16"/>
  <c r="G53" i="16" s="1"/>
  <c r="J36" i="16"/>
  <c r="L42" i="18"/>
  <c r="M42" i="18" s="1"/>
  <c r="J42" i="18"/>
  <c r="N42" i="18"/>
  <c r="K42" i="18"/>
  <c r="G54" i="18" s="1"/>
  <c r="O42" i="18"/>
  <c r="L44" i="18"/>
  <c r="M44" i="18" s="1"/>
  <c r="J44" i="18"/>
  <c r="N44" i="18"/>
  <c r="K44" i="18"/>
  <c r="G55" i="18" s="1"/>
  <c r="O44" i="18"/>
  <c r="N49" i="18"/>
  <c r="J49" i="18"/>
  <c r="F58" i="18" s="1"/>
  <c r="N41" i="18"/>
  <c r="K35" i="18"/>
  <c r="O43" i="18"/>
  <c r="J45" i="18"/>
  <c r="F56" i="18" s="1"/>
  <c r="N45" i="18"/>
  <c r="N37" i="18"/>
  <c r="O47" i="18"/>
  <c r="O39" i="18"/>
  <c r="L40" i="18"/>
  <c r="M40" i="18" s="1"/>
  <c r="J40" i="18"/>
  <c r="N40" i="18"/>
  <c r="K40" i="18"/>
  <c r="G53" i="18" s="1"/>
  <c r="O40" i="18"/>
  <c r="L49" i="18"/>
  <c r="M49" i="18" s="1"/>
  <c r="L41" i="18"/>
  <c r="M41" i="18" s="1"/>
  <c r="J41" i="18"/>
  <c r="F54" i="18" s="1"/>
  <c r="N35" i="18"/>
  <c r="K43" i="18"/>
  <c r="L45" i="18"/>
  <c r="M45" i="18" s="1"/>
  <c r="L37" i="18"/>
  <c r="M37" i="18" s="1"/>
  <c r="J37" i="18"/>
  <c r="F52" i="18" s="1"/>
  <c r="K47" i="18"/>
  <c r="K39" i="18"/>
  <c r="L46" i="18"/>
  <c r="M46" i="18" s="1"/>
  <c r="J46" i="18"/>
  <c r="N46" i="18"/>
  <c r="K46" i="18"/>
  <c r="G56" i="18" s="1"/>
  <c r="O46" i="18"/>
  <c r="L38" i="18"/>
  <c r="M38" i="18" s="1"/>
  <c r="J38" i="18"/>
  <c r="N38" i="18"/>
  <c r="K38" i="18"/>
  <c r="G52" i="18" s="1"/>
  <c r="O38" i="18"/>
  <c r="O49" i="18"/>
  <c r="O41" i="18"/>
  <c r="L35" i="18"/>
  <c r="M35" i="18" s="1"/>
  <c r="J35" i="18"/>
  <c r="F51" i="18" s="1"/>
  <c r="N43" i="18"/>
  <c r="O45" i="18"/>
  <c r="O37" i="18"/>
  <c r="J47" i="18"/>
  <c r="F57" i="18" s="1"/>
  <c r="N47" i="18"/>
  <c r="N39" i="18"/>
  <c r="L50" i="18"/>
  <c r="M50" i="18" s="1"/>
  <c r="J50" i="18"/>
  <c r="N50" i="18"/>
  <c r="K50" i="18"/>
  <c r="G58" i="18" s="1"/>
  <c r="O50" i="18"/>
  <c r="L36" i="18"/>
  <c r="M36" i="18" s="1"/>
  <c r="J36" i="18"/>
  <c r="N36" i="18"/>
  <c r="K36" i="18"/>
  <c r="G51" i="18" s="1"/>
  <c r="O36" i="18"/>
  <c r="J48" i="18"/>
  <c r="N48" i="18"/>
  <c r="K48" i="18"/>
  <c r="G57" i="18" s="1"/>
  <c r="O48" i="18"/>
  <c r="L48" i="18"/>
  <c r="M48" i="18" s="1"/>
  <c r="L43" i="18"/>
  <c r="M43" i="18" s="1"/>
  <c r="L39" i="18"/>
  <c r="M39" i="18" s="1"/>
  <c r="L42" i="37"/>
  <c r="M42" i="37" s="1"/>
  <c r="N42" i="37"/>
  <c r="J42" i="37"/>
  <c r="K42" i="37"/>
  <c r="G54" i="37" s="1"/>
  <c r="O42" i="37"/>
  <c r="J35" i="37"/>
  <c r="F51" i="37" s="1"/>
  <c r="L35" i="37"/>
  <c r="M35" i="37" s="1"/>
  <c r="N35" i="37"/>
  <c r="K35" i="37"/>
  <c r="O35" i="37"/>
  <c r="J44" i="37"/>
  <c r="H55" i="37" s="1"/>
  <c r="O39" i="37"/>
  <c r="O45" i="37"/>
  <c r="J45" i="37"/>
  <c r="J36" i="37"/>
  <c r="H51" i="37" s="1"/>
  <c r="K43" i="37"/>
  <c r="O40" i="37"/>
  <c r="L50" i="37"/>
  <c r="M50" i="37" s="1"/>
  <c r="N50" i="37"/>
  <c r="J50" i="37"/>
  <c r="K50" i="37"/>
  <c r="G58" i="37" s="1"/>
  <c r="O50" i="37"/>
  <c r="L48" i="37"/>
  <c r="M48" i="37" s="1"/>
  <c r="J48" i="37"/>
  <c r="H57" i="37" s="1"/>
  <c r="N48" i="37"/>
  <c r="O48" i="37"/>
  <c r="K48" i="37"/>
  <c r="J41" i="37"/>
  <c r="N41" i="37"/>
  <c r="K41" i="37"/>
  <c r="I54" i="37" s="1"/>
  <c r="O41" i="37"/>
  <c r="L41" i="37"/>
  <c r="M41" i="37" s="1"/>
  <c r="N44" i="37"/>
  <c r="K39" i="37"/>
  <c r="K45" i="37"/>
  <c r="I56" i="37" s="1"/>
  <c r="O36" i="37"/>
  <c r="L36" i="37"/>
  <c r="M36" i="37" s="1"/>
  <c r="N43" i="37"/>
  <c r="N40" i="37"/>
  <c r="J49" i="37"/>
  <c r="N49" i="37"/>
  <c r="L49" i="37"/>
  <c r="M49" i="37" s="1"/>
  <c r="K49" i="37"/>
  <c r="I58" i="37" s="1"/>
  <c r="O49" i="37"/>
  <c r="L46" i="37"/>
  <c r="M46" i="37" s="1"/>
  <c r="J46" i="37"/>
  <c r="N46" i="37"/>
  <c r="K46" i="37"/>
  <c r="G56" i="37" s="1"/>
  <c r="O46" i="37"/>
  <c r="K47" i="37"/>
  <c r="J47" i="37"/>
  <c r="F57" i="37" s="1"/>
  <c r="O47" i="37"/>
  <c r="N47" i="37"/>
  <c r="L47" i="37"/>
  <c r="M47" i="37" s="1"/>
  <c r="J37" i="37"/>
  <c r="N37" i="37"/>
  <c r="K37" i="37"/>
  <c r="I52" i="37" s="1"/>
  <c r="O37" i="37"/>
  <c r="L37" i="37"/>
  <c r="M37" i="37" s="1"/>
  <c r="L38" i="37"/>
  <c r="M38" i="37" s="1"/>
  <c r="J38" i="37"/>
  <c r="N38" i="37"/>
  <c r="K38" i="37"/>
  <c r="G52" i="37" s="1"/>
  <c r="O38" i="37"/>
  <c r="O44" i="37"/>
  <c r="L44" i="37"/>
  <c r="M44" i="37" s="1"/>
  <c r="N39" i="37"/>
  <c r="L45" i="37"/>
  <c r="M45" i="37" s="1"/>
  <c r="K36" i="37"/>
  <c r="L43" i="37"/>
  <c r="M43" i="37" s="1"/>
  <c r="J43" i="37"/>
  <c r="F55" i="37" s="1"/>
  <c r="J40" i="37"/>
  <c r="H53" i="37" s="1"/>
  <c r="L39" i="37"/>
  <c r="M39" i="37" s="1"/>
  <c r="K40" i="37"/>
  <c r="J48" i="35"/>
  <c r="N48" i="35"/>
  <c r="K48" i="35"/>
  <c r="G57" i="35" s="1"/>
  <c r="O48" i="35"/>
  <c r="L48" i="35"/>
  <c r="M48" i="35" s="1"/>
  <c r="J40" i="35"/>
  <c r="N40" i="35"/>
  <c r="K40" i="35"/>
  <c r="G53" i="35" s="1"/>
  <c r="O40" i="35"/>
  <c r="L40" i="35"/>
  <c r="M40" i="35" s="1"/>
  <c r="J36" i="35"/>
  <c r="N36" i="35"/>
  <c r="K36" i="35"/>
  <c r="G51" i="35" s="1"/>
  <c r="O36" i="35"/>
  <c r="L36" i="35"/>
  <c r="M36" i="35" s="1"/>
  <c r="L39" i="35"/>
  <c r="M39" i="35" s="1"/>
  <c r="O46" i="35"/>
  <c r="J44" i="35"/>
  <c r="N44" i="35"/>
  <c r="K44" i="35"/>
  <c r="G55" i="35" s="1"/>
  <c r="O44" i="35"/>
  <c r="L44" i="35"/>
  <c r="M44" i="35" s="1"/>
  <c r="O39" i="35"/>
  <c r="K46" i="35"/>
  <c r="G56" i="35" s="1"/>
  <c r="K49" i="35"/>
  <c r="O49" i="35"/>
  <c r="L49" i="35"/>
  <c r="M49" i="35" s="1"/>
  <c r="J49" i="35"/>
  <c r="F58" i="35" s="1"/>
  <c r="N49" i="35"/>
  <c r="K41" i="35"/>
  <c r="O41" i="35"/>
  <c r="L41" i="35"/>
  <c r="M41" i="35" s="1"/>
  <c r="J41" i="35"/>
  <c r="F54" i="35" s="1"/>
  <c r="N41" i="35"/>
  <c r="N39" i="35"/>
  <c r="K39" i="35"/>
  <c r="N46" i="35"/>
  <c r="K45" i="35"/>
  <c r="O45" i="35"/>
  <c r="L45" i="35"/>
  <c r="M45" i="35" s="1"/>
  <c r="N45" i="35"/>
  <c r="J45" i="35"/>
  <c r="F56" i="35" s="1"/>
  <c r="K37" i="35"/>
  <c r="O37" i="35"/>
  <c r="L37" i="35"/>
  <c r="M37" i="35" s="1"/>
  <c r="N37" i="35"/>
  <c r="J37" i="35"/>
  <c r="F52" i="35" s="1"/>
  <c r="K43" i="35"/>
  <c r="O43" i="35"/>
  <c r="L43" i="35"/>
  <c r="M43" i="35" s="1"/>
  <c r="J43" i="35"/>
  <c r="F55" i="35" s="1"/>
  <c r="N43" i="35"/>
  <c r="K35" i="35"/>
  <c r="O35" i="35"/>
  <c r="L35" i="35"/>
  <c r="M35" i="35" s="1"/>
  <c r="J35" i="35"/>
  <c r="F51" i="35" s="1"/>
  <c r="N35" i="35"/>
  <c r="L46" i="35"/>
  <c r="M46" i="35" s="1"/>
  <c r="J39" i="33"/>
  <c r="O39" i="33"/>
  <c r="N39" i="33"/>
  <c r="L39" i="33"/>
  <c r="M39" i="33" s="1"/>
  <c r="K39" i="33"/>
  <c r="I53" i="33" s="1"/>
  <c r="L40" i="33"/>
  <c r="M40" i="33" s="1"/>
  <c r="J40" i="33"/>
  <c r="N40" i="33"/>
  <c r="K40" i="33"/>
  <c r="G53" i="33" s="1"/>
  <c r="O40" i="33"/>
  <c r="J41" i="33"/>
  <c r="F54" i="33" s="1"/>
  <c r="N41" i="33"/>
  <c r="L41" i="33"/>
  <c r="M41" i="33" s="1"/>
  <c r="K41" i="33"/>
  <c r="O41" i="33"/>
  <c r="L36" i="33"/>
  <c r="M36" i="33" s="1"/>
  <c r="J36" i="33"/>
  <c r="N36" i="33"/>
  <c r="O36" i="33"/>
  <c r="K36" i="33"/>
  <c r="G51" i="33" s="1"/>
  <c r="L48" i="33"/>
  <c r="M48" i="33" s="1"/>
  <c r="J48" i="33"/>
  <c r="N48" i="33"/>
  <c r="O48" i="33"/>
  <c r="K48" i="33"/>
  <c r="G57" i="33" s="1"/>
  <c r="J37" i="33"/>
  <c r="F52" i="33" s="1"/>
  <c r="N37" i="33"/>
  <c r="L37" i="33"/>
  <c r="M37" i="33" s="1"/>
  <c r="K37" i="33"/>
  <c r="O37" i="33"/>
  <c r="L44" i="33"/>
  <c r="M44" i="33" s="1"/>
  <c r="J44" i="33"/>
  <c r="K44" i="33"/>
  <c r="G55" i="33" s="1"/>
  <c r="N44" i="33"/>
  <c r="O44" i="33"/>
  <c r="N47" i="33"/>
  <c r="L43" i="33"/>
  <c r="M43" i="33" s="1"/>
  <c r="J49" i="33"/>
  <c r="F58" i="33" s="1"/>
  <c r="N49" i="33"/>
  <c r="L49" i="33"/>
  <c r="M49" i="33" s="1"/>
  <c r="K49" i="33"/>
  <c r="O49" i="33"/>
  <c r="K35" i="33"/>
  <c r="I51" i="33" s="1"/>
  <c r="J35" i="33"/>
  <c r="O35" i="33"/>
  <c r="N35" i="33"/>
  <c r="L35" i="33"/>
  <c r="M35" i="33" s="1"/>
  <c r="L46" i="33"/>
  <c r="M46" i="33" s="1"/>
  <c r="N46" i="33"/>
  <c r="J46" i="33"/>
  <c r="H56" i="33" s="1"/>
  <c r="K46" i="33"/>
  <c r="O46" i="33"/>
  <c r="L50" i="33"/>
  <c r="M50" i="33" s="1"/>
  <c r="J50" i="33"/>
  <c r="H58" i="33" s="1"/>
  <c r="N50" i="33"/>
  <c r="K50" i="33"/>
  <c r="O50" i="33"/>
  <c r="L47" i="33"/>
  <c r="M47" i="33" s="1"/>
  <c r="J47" i="33"/>
  <c r="N43" i="33"/>
  <c r="J45" i="33"/>
  <c r="F56" i="33" s="1"/>
  <c r="N45" i="33"/>
  <c r="L45" i="33"/>
  <c r="M45" i="33" s="1"/>
  <c r="K45" i="33"/>
  <c r="O45" i="33"/>
  <c r="L42" i="33"/>
  <c r="M42" i="33" s="1"/>
  <c r="J42" i="33"/>
  <c r="H54" i="33" s="1"/>
  <c r="N42" i="33"/>
  <c r="O42" i="33"/>
  <c r="K42" i="33"/>
  <c r="L38" i="33"/>
  <c r="M38" i="33" s="1"/>
  <c r="J38" i="33"/>
  <c r="H52" i="33" s="1"/>
  <c r="N38" i="33"/>
  <c r="O38" i="33"/>
  <c r="K38" i="33"/>
  <c r="O43" i="33"/>
  <c r="O44" i="31"/>
  <c r="J44" i="31"/>
  <c r="H55" i="31" s="1"/>
  <c r="N44" i="31"/>
  <c r="K44" i="31"/>
  <c r="L44" i="31"/>
  <c r="M44" i="31" s="1"/>
  <c r="K49" i="31"/>
  <c r="I58" i="31" s="1"/>
  <c r="K42" i="31"/>
  <c r="J42" i="31"/>
  <c r="H54" i="31" s="1"/>
  <c r="N42" i="31"/>
  <c r="O42" i="31"/>
  <c r="L42" i="31"/>
  <c r="M42" i="31" s="1"/>
  <c r="O39" i="31"/>
  <c r="L47" i="31"/>
  <c r="M47" i="31" s="1"/>
  <c r="J49" i="31"/>
  <c r="N41" i="31"/>
  <c r="K41" i="31"/>
  <c r="I54" i="31" s="1"/>
  <c r="N35" i="31"/>
  <c r="L43" i="31"/>
  <c r="M43" i="31" s="1"/>
  <c r="O41" i="31"/>
  <c r="O40" i="31"/>
  <c r="J40" i="31"/>
  <c r="H53" i="31" s="1"/>
  <c r="N40" i="31"/>
  <c r="K40" i="31"/>
  <c r="L40" i="31"/>
  <c r="M40" i="31" s="1"/>
  <c r="O38" i="31"/>
  <c r="J38" i="31"/>
  <c r="H52" i="31" s="1"/>
  <c r="N38" i="31"/>
  <c r="K38" i="31"/>
  <c r="L38" i="31"/>
  <c r="M38" i="31" s="1"/>
  <c r="J46" i="31"/>
  <c r="H56" i="31" s="1"/>
  <c r="N46" i="31"/>
  <c r="O46" i="31"/>
  <c r="K46" i="31"/>
  <c r="L46" i="31"/>
  <c r="M46" i="31" s="1"/>
  <c r="K45" i="31"/>
  <c r="I56" i="31" s="1"/>
  <c r="O45" i="31"/>
  <c r="L45" i="31"/>
  <c r="M45" i="31" s="1"/>
  <c r="N45" i="31"/>
  <c r="J45" i="31"/>
  <c r="N39" i="31"/>
  <c r="K39" i="31"/>
  <c r="I53" i="31" s="1"/>
  <c r="O47" i="31"/>
  <c r="L49" i="31"/>
  <c r="M49" i="31" s="1"/>
  <c r="J41" i="31"/>
  <c r="L35" i="31"/>
  <c r="M35" i="31" s="1"/>
  <c r="J35" i="31"/>
  <c r="O43" i="31"/>
  <c r="J37" i="31"/>
  <c r="N37" i="31"/>
  <c r="K37" i="31"/>
  <c r="I52" i="31" s="1"/>
  <c r="O37" i="31"/>
  <c r="L37" i="31"/>
  <c r="M37" i="31" s="1"/>
  <c r="J48" i="31"/>
  <c r="H57" i="31" s="1"/>
  <c r="N48" i="31"/>
  <c r="K48" i="31"/>
  <c r="O48" i="31"/>
  <c r="L48" i="31"/>
  <c r="M48" i="31" s="1"/>
  <c r="L36" i="31"/>
  <c r="M36" i="31" s="1"/>
  <c r="K36" i="31"/>
  <c r="J36" i="31"/>
  <c r="H51" i="31" s="1"/>
  <c r="N36" i="31"/>
  <c r="O36" i="31"/>
  <c r="N50" i="31"/>
  <c r="J50" i="31"/>
  <c r="H58" i="31" s="1"/>
  <c r="L50" i="31"/>
  <c r="M50" i="31" s="1"/>
  <c r="O50" i="31"/>
  <c r="K50" i="31"/>
  <c r="J47" i="31"/>
  <c r="J43" i="31"/>
  <c r="C39" i="40"/>
  <c r="I52" i="55"/>
  <c r="G54" i="43"/>
  <c r="G52" i="47"/>
  <c r="I51" i="48"/>
  <c r="P39" i="43"/>
  <c r="I55" i="55"/>
  <c r="P36" i="53"/>
  <c r="P40" i="53"/>
  <c r="P38" i="53"/>
  <c r="P49" i="48"/>
  <c r="C15" i="36"/>
  <c r="I54" i="49"/>
  <c r="H57" i="39"/>
  <c r="P45" i="55"/>
  <c r="P41" i="51"/>
  <c r="H55" i="43"/>
  <c r="F56" i="43"/>
  <c r="P45" i="50"/>
  <c r="P45" i="49"/>
  <c r="P45" i="48"/>
  <c r="P44" i="46"/>
  <c r="P44" i="39"/>
  <c r="P47" i="35"/>
  <c r="C55" i="40"/>
  <c r="C56" i="40"/>
  <c r="F56" i="48"/>
  <c r="P48" i="39"/>
  <c r="P43" i="55"/>
  <c r="C16" i="36"/>
  <c r="P35" i="49"/>
  <c r="P42" i="55"/>
  <c r="I56" i="55"/>
  <c r="H52" i="55"/>
  <c r="P50" i="53"/>
  <c r="P49" i="55"/>
  <c r="P39" i="55"/>
  <c r="F54" i="50"/>
  <c r="H56" i="53"/>
  <c r="H52" i="53"/>
  <c r="H53" i="48"/>
  <c r="F52" i="48"/>
  <c r="G54" i="44"/>
  <c r="H56" i="45"/>
  <c r="G57" i="46"/>
  <c r="F52" i="47"/>
  <c r="P37" i="49"/>
  <c r="P39" i="44"/>
  <c r="P42" i="44"/>
  <c r="C40" i="40"/>
  <c r="G52" i="44"/>
  <c r="F56" i="50"/>
  <c r="I53" i="55"/>
  <c r="H58" i="55"/>
  <c r="H52" i="43"/>
  <c r="F58" i="47"/>
  <c r="P40" i="48"/>
  <c r="P48" i="46"/>
  <c r="P50" i="44"/>
  <c r="P44" i="43"/>
  <c r="P50" i="16"/>
  <c r="P38" i="55"/>
  <c r="H52" i="35"/>
  <c r="G55" i="46"/>
  <c r="H58" i="53"/>
  <c r="P37" i="47"/>
  <c r="H54" i="55"/>
  <c r="P47" i="44"/>
  <c r="I54" i="51"/>
  <c r="P50" i="55"/>
  <c r="P37" i="48"/>
  <c r="I58" i="51"/>
  <c r="H53" i="53"/>
  <c r="H51" i="53"/>
  <c r="F52" i="43"/>
  <c r="F53" i="43"/>
  <c r="I57" i="44"/>
  <c r="G58" i="44"/>
  <c r="I52" i="45"/>
  <c r="F58" i="48"/>
  <c r="I57" i="50"/>
  <c r="I56" i="51"/>
  <c r="H52" i="51"/>
  <c r="H55" i="53"/>
  <c r="H56" i="55"/>
  <c r="G57" i="55"/>
  <c r="P46" i="55"/>
  <c r="P45" i="51"/>
  <c r="P48" i="54"/>
  <c r="P46" i="44"/>
  <c r="P41" i="49"/>
  <c r="P38" i="12"/>
  <c r="P45" i="46"/>
  <c r="P45" i="43"/>
  <c r="P42" i="53"/>
  <c r="P41" i="44"/>
  <c r="H55" i="39"/>
  <c r="P41" i="55"/>
  <c r="P49" i="51"/>
  <c r="P38" i="35"/>
  <c r="P47" i="55"/>
  <c r="P36" i="39"/>
  <c r="P46" i="43"/>
  <c r="P50" i="45"/>
  <c r="P49" i="50"/>
  <c r="P44" i="53"/>
  <c r="P40" i="39"/>
  <c r="P48" i="41"/>
  <c r="P40" i="41"/>
  <c r="G55" i="41"/>
  <c r="C40" i="42"/>
  <c r="C39" i="42"/>
  <c r="H54" i="53"/>
  <c r="C32" i="36"/>
  <c r="H54" i="35"/>
  <c r="C31" i="36"/>
  <c r="F54" i="48"/>
  <c r="C41" i="40"/>
  <c r="C58" i="40"/>
  <c r="C57" i="40"/>
  <c r="I52" i="46"/>
  <c r="C17" i="36"/>
  <c r="C18" i="36"/>
  <c r="P44" i="41"/>
  <c r="C8" i="40"/>
  <c r="C7" i="40"/>
  <c r="P49" i="47"/>
  <c r="C31" i="13"/>
  <c r="C32" i="13"/>
  <c r="P37" i="50"/>
  <c r="P46" i="45"/>
  <c r="I53" i="44"/>
  <c r="C63" i="36"/>
  <c r="C64" i="36"/>
  <c r="H58" i="35"/>
  <c r="C47" i="13"/>
  <c r="C48" i="13"/>
  <c r="P42" i="35"/>
  <c r="I52" i="49"/>
  <c r="I58" i="55"/>
  <c r="I54" i="55"/>
  <c r="G56" i="44"/>
  <c r="C10" i="42"/>
  <c r="C9" i="42"/>
  <c r="C24" i="40"/>
  <c r="C23" i="40"/>
  <c r="H53" i="39"/>
  <c r="C51" i="36"/>
  <c r="C52" i="36"/>
  <c r="I57" i="35"/>
  <c r="H58" i="45"/>
  <c r="P42" i="12"/>
  <c r="I54" i="44"/>
  <c r="C63" i="17"/>
  <c r="C64" i="17"/>
  <c r="G58" i="16"/>
  <c r="I51" i="49"/>
  <c r="P50" i="35"/>
  <c r="G53" i="41"/>
  <c r="C24" i="42"/>
  <c r="C23" i="42"/>
  <c r="P46" i="12"/>
  <c r="P41" i="48"/>
  <c r="G51" i="41"/>
  <c r="C56" i="42"/>
  <c r="C55" i="42"/>
  <c r="G57" i="41"/>
  <c r="I56" i="46"/>
  <c r="H56" i="43"/>
  <c r="C15" i="13"/>
  <c r="C16" i="13"/>
  <c r="P37" i="43" l="1"/>
  <c r="P35" i="50"/>
  <c r="M38" i="50"/>
  <c r="H52" i="50" s="1"/>
  <c r="J52" i="50" s="1"/>
  <c r="M36" i="50"/>
  <c r="G51" i="50" s="1"/>
  <c r="J51" i="50" s="1"/>
  <c r="M38" i="39"/>
  <c r="G52" i="39" s="1"/>
  <c r="M35" i="39"/>
  <c r="F51" i="39" s="1"/>
  <c r="I51" i="55"/>
  <c r="H55" i="51"/>
  <c r="C23" i="13"/>
  <c r="P35" i="48"/>
  <c r="C11" i="17"/>
  <c r="P44" i="50"/>
  <c r="P36" i="37"/>
  <c r="P35" i="46"/>
  <c r="P39" i="31"/>
  <c r="P41" i="43"/>
  <c r="F55" i="16"/>
  <c r="C20" i="36"/>
  <c r="C56" i="38"/>
  <c r="P47" i="51"/>
  <c r="I51" i="46"/>
  <c r="L51" i="46" s="1"/>
  <c r="M51" i="46" s="1"/>
  <c r="P36" i="23"/>
  <c r="N54" i="44"/>
  <c r="C27" i="24"/>
  <c r="P49" i="23"/>
  <c r="P36" i="44"/>
  <c r="P50" i="54"/>
  <c r="P48" i="50"/>
  <c r="G54" i="33"/>
  <c r="F54" i="43"/>
  <c r="C63" i="40"/>
  <c r="C27" i="36"/>
  <c r="H52" i="47"/>
  <c r="N52" i="47" s="1"/>
  <c r="G58" i="54"/>
  <c r="P45" i="44"/>
  <c r="H51" i="48"/>
  <c r="P48" i="23"/>
  <c r="G56" i="46"/>
  <c r="K56" i="46" s="1"/>
  <c r="G52" i="51"/>
  <c r="N52" i="51" s="1"/>
  <c r="H57" i="51"/>
  <c r="N56" i="55"/>
  <c r="O52" i="55"/>
  <c r="C11" i="19"/>
  <c r="C16" i="38"/>
  <c r="L54" i="55"/>
  <c r="M54" i="55" s="1"/>
  <c r="J58" i="55"/>
  <c r="J54" i="55"/>
  <c r="K58" i="55"/>
  <c r="K52" i="55"/>
  <c r="J56" i="55"/>
  <c r="O54" i="55"/>
  <c r="O58" i="55"/>
  <c r="L58" i="55"/>
  <c r="M58" i="55" s="1"/>
  <c r="N52" i="55"/>
  <c r="L52" i="55"/>
  <c r="M52" i="55" s="1"/>
  <c r="K56" i="55"/>
  <c r="K54" i="55"/>
  <c r="N58" i="55"/>
  <c r="J52" i="55"/>
  <c r="O56" i="55"/>
  <c r="L56" i="55"/>
  <c r="M56" i="55" s="1"/>
  <c r="N54" i="55"/>
  <c r="J52" i="43"/>
  <c r="N52" i="43"/>
  <c r="K52" i="43"/>
  <c r="O52" i="43"/>
  <c r="L52" i="43"/>
  <c r="M52" i="43" s="1"/>
  <c r="J54" i="44"/>
  <c r="K54" i="44"/>
  <c r="L54" i="44"/>
  <c r="M54" i="44" s="1"/>
  <c r="J56" i="43"/>
  <c r="N56" i="43"/>
  <c r="K56" i="43"/>
  <c r="O56" i="43"/>
  <c r="L56" i="43"/>
  <c r="M56" i="43" s="1"/>
  <c r="O54" i="44"/>
  <c r="H57" i="55"/>
  <c r="P43" i="44"/>
  <c r="P46" i="39"/>
  <c r="P40" i="23"/>
  <c r="P44" i="37"/>
  <c r="P50" i="47"/>
  <c r="H54" i="43"/>
  <c r="H56" i="20"/>
  <c r="C15" i="24"/>
  <c r="C31" i="42"/>
  <c r="C52" i="40"/>
  <c r="P42" i="54"/>
  <c r="P39" i="50"/>
  <c r="P50" i="50"/>
  <c r="G57" i="44"/>
  <c r="N57" i="44" s="1"/>
  <c r="C60" i="21"/>
  <c r="I55" i="50"/>
  <c r="C59" i="34"/>
  <c r="I51" i="44"/>
  <c r="G54" i="51"/>
  <c r="L54" i="51" s="1"/>
  <c r="M54" i="51" s="1"/>
  <c r="C40" i="17"/>
  <c r="P47" i="53"/>
  <c r="C28" i="24"/>
  <c r="G53" i="44"/>
  <c r="C36" i="17"/>
  <c r="C32" i="42"/>
  <c r="P40" i="49"/>
  <c r="P42" i="45"/>
  <c r="P37" i="44"/>
  <c r="P43" i="41"/>
  <c r="P50" i="39"/>
  <c r="P37" i="16"/>
  <c r="P50" i="37"/>
  <c r="P37" i="37"/>
  <c r="C35" i="17"/>
  <c r="C7" i="21"/>
  <c r="G56" i="31"/>
  <c r="I54" i="23"/>
  <c r="G55" i="37"/>
  <c r="C8" i="21"/>
  <c r="C12" i="17"/>
  <c r="C56" i="19"/>
  <c r="P41" i="23"/>
  <c r="P44" i="20"/>
  <c r="P49" i="35"/>
  <c r="C12" i="34"/>
  <c r="G52" i="52"/>
  <c r="P44" i="51"/>
  <c r="P43" i="48"/>
  <c r="P39" i="47"/>
  <c r="P35" i="18"/>
  <c r="P41" i="18"/>
  <c r="P43" i="33"/>
  <c r="G52" i="33"/>
  <c r="H55" i="55"/>
  <c r="H57" i="33"/>
  <c r="H51" i="55"/>
  <c r="F55" i="33"/>
  <c r="C15" i="34"/>
  <c r="C52" i="34"/>
  <c r="C39" i="17"/>
  <c r="P48" i="55"/>
  <c r="P42" i="33"/>
  <c r="P48" i="33"/>
  <c r="P46" i="31"/>
  <c r="P40" i="31"/>
  <c r="P36" i="55"/>
  <c r="P39" i="53"/>
  <c r="P35" i="55"/>
  <c r="C23" i="34"/>
  <c r="C20" i="32"/>
  <c r="C16" i="34"/>
  <c r="G58" i="46"/>
  <c r="K58" i="46" s="1"/>
  <c r="C51" i="34"/>
  <c r="C35" i="34"/>
  <c r="P37" i="52"/>
  <c r="P46" i="46"/>
  <c r="H56" i="35"/>
  <c r="C49" i="36"/>
  <c r="I58" i="35"/>
  <c r="O58" i="35" s="1"/>
  <c r="H53" i="51"/>
  <c r="C55" i="38"/>
  <c r="F58" i="45"/>
  <c r="C44" i="17"/>
  <c r="C48" i="21"/>
  <c r="C31" i="34"/>
  <c r="I54" i="18"/>
  <c r="F58" i="20"/>
  <c r="G56" i="23"/>
  <c r="I52" i="18"/>
  <c r="C48" i="24"/>
  <c r="C64" i="32"/>
  <c r="C11" i="38"/>
  <c r="H52" i="37"/>
  <c r="C28" i="19"/>
  <c r="P42" i="23"/>
  <c r="P40" i="18"/>
  <c r="P40" i="37"/>
  <c r="C47" i="36"/>
  <c r="P46" i="54"/>
  <c r="H58" i="43"/>
  <c r="C59" i="21"/>
  <c r="C28" i="36"/>
  <c r="C48" i="36"/>
  <c r="F53" i="47"/>
  <c r="H54" i="48"/>
  <c r="J54" i="48" s="1"/>
  <c r="C12" i="19"/>
  <c r="C15" i="38"/>
  <c r="C60" i="34"/>
  <c r="G57" i="37"/>
  <c r="C47" i="21"/>
  <c r="C32" i="34"/>
  <c r="C55" i="17"/>
  <c r="P42" i="43"/>
  <c r="P42" i="41"/>
  <c r="P42" i="39"/>
  <c r="P46" i="23"/>
  <c r="P38" i="23"/>
  <c r="P42" i="16"/>
  <c r="P48" i="37"/>
  <c r="P35" i="37"/>
  <c r="P42" i="37"/>
  <c r="P38" i="20"/>
  <c r="P46" i="20"/>
  <c r="P41" i="20"/>
  <c r="P40" i="20"/>
  <c r="P39" i="33"/>
  <c r="P46" i="33"/>
  <c r="P36" i="33"/>
  <c r="P43" i="54"/>
  <c r="P47" i="54"/>
  <c r="P43" i="49"/>
  <c r="P44" i="48"/>
  <c r="I55" i="44"/>
  <c r="P42" i="51"/>
  <c r="P38" i="48"/>
  <c r="P47" i="47"/>
  <c r="P35" i="47"/>
  <c r="P37" i="54"/>
  <c r="P49" i="54"/>
  <c r="H54" i="45"/>
  <c r="F51" i="47"/>
  <c r="C28" i="38"/>
  <c r="F57" i="45"/>
  <c r="I55" i="53"/>
  <c r="N55" i="53" s="1"/>
  <c r="G54" i="54"/>
  <c r="H55" i="48"/>
  <c r="I53" i="50"/>
  <c r="G57" i="50"/>
  <c r="N57" i="50" s="1"/>
  <c r="C40" i="38"/>
  <c r="I53" i="46"/>
  <c r="K53" i="46" s="1"/>
  <c r="H54" i="47"/>
  <c r="C20" i="40"/>
  <c r="C64" i="40"/>
  <c r="F52" i="45"/>
  <c r="C19" i="40"/>
  <c r="F57" i="47"/>
  <c r="G55" i="50"/>
  <c r="P49" i="44"/>
  <c r="P38" i="39"/>
  <c r="P38" i="37"/>
  <c r="P37" i="20"/>
  <c r="P50" i="31"/>
  <c r="P39" i="35"/>
  <c r="P39" i="37"/>
  <c r="C39" i="38"/>
  <c r="H54" i="50"/>
  <c r="J54" i="50" s="1"/>
  <c r="G53" i="12"/>
  <c r="G58" i="39"/>
  <c r="C16" i="21"/>
  <c r="C31" i="17"/>
  <c r="C3" i="38"/>
  <c r="I57" i="53"/>
  <c r="N57" i="53" s="1"/>
  <c r="I52" i="53"/>
  <c r="N52" i="53" s="1"/>
  <c r="C19" i="34"/>
  <c r="I53" i="49"/>
  <c r="I52" i="44"/>
  <c r="O52" i="44" s="1"/>
  <c r="H58" i="48"/>
  <c r="L58" i="48" s="1"/>
  <c r="M58" i="48" s="1"/>
  <c r="C24" i="13"/>
  <c r="F57" i="51"/>
  <c r="P42" i="49"/>
  <c r="P50" i="46"/>
  <c r="P47" i="46"/>
  <c r="P49" i="45"/>
  <c r="P48" i="44"/>
  <c r="P35" i="44"/>
  <c r="C43" i="19"/>
  <c r="C43" i="13"/>
  <c r="H53" i="18"/>
  <c r="C16" i="42"/>
  <c r="P35" i="53"/>
  <c r="P46" i="52"/>
  <c r="P36" i="50"/>
  <c r="P41" i="12"/>
  <c r="P45" i="16"/>
  <c r="P44" i="16"/>
  <c r="C12" i="21"/>
  <c r="G56" i="49"/>
  <c r="K56" i="49" s="1"/>
  <c r="C47" i="40"/>
  <c r="C27" i="32"/>
  <c r="F55" i="48"/>
  <c r="C23" i="38"/>
  <c r="F52" i="20"/>
  <c r="G51" i="37"/>
  <c r="C48" i="40"/>
  <c r="F54" i="37"/>
  <c r="F52" i="54"/>
  <c r="F51" i="48"/>
  <c r="C24" i="17"/>
  <c r="G55" i="49"/>
  <c r="P47" i="48"/>
  <c r="P50" i="48"/>
  <c r="P38" i="41"/>
  <c r="G53" i="37"/>
  <c r="C11" i="21"/>
  <c r="C8" i="38"/>
  <c r="G51" i="44"/>
  <c r="C44" i="13"/>
  <c r="C59" i="24"/>
  <c r="F54" i="54"/>
  <c r="H51" i="43"/>
  <c r="C50" i="36"/>
  <c r="C23" i="17"/>
  <c r="I56" i="18"/>
  <c r="C15" i="17"/>
  <c r="C40" i="32"/>
  <c r="G54" i="23"/>
  <c r="F54" i="31"/>
  <c r="P40" i="12"/>
  <c r="G54" i="46"/>
  <c r="K54" i="46" s="1"/>
  <c r="I56" i="53"/>
  <c r="O56" i="53" s="1"/>
  <c r="C24" i="38"/>
  <c r="C7" i="38"/>
  <c r="H52" i="41"/>
  <c r="F55" i="54"/>
  <c r="C60" i="24"/>
  <c r="G53" i="49"/>
  <c r="C27" i="38"/>
  <c r="H53" i="16"/>
  <c r="C44" i="19"/>
  <c r="C44" i="40"/>
  <c r="F52" i="52"/>
  <c r="F51" i="54"/>
  <c r="C32" i="38"/>
  <c r="C3" i="36"/>
  <c r="P35" i="51"/>
  <c r="P42" i="50"/>
  <c r="P40" i="44"/>
  <c r="P35" i="43"/>
  <c r="P41" i="37"/>
  <c r="P38" i="33"/>
  <c r="P44" i="31"/>
  <c r="G54" i="49"/>
  <c r="O54" i="49" s="1"/>
  <c r="F57" i="54"/>
  <c r="I57" i="46"/>
  <c r="K57" i="46" s="1"/>
  <c r="G56" i="54"/>
  <c r="F51" i="51"/>
  <c r="P43" i="50"/>
  <c r="P42" i="47"/>
  <c r="P38" i="47"/>
  <c r="P42" i="46"/>
  <c r="P39" i="46"/>
  <c r="P36" i="43"/>
  <c r="F57" i="43"/>
  <c r="P50" i="43"/>
  <c r="P48" i="18"/>
  <c r="P38" i="18"/>
  <c r="P36" i="18"/>
  <c r="P43" i="47"/>
  <c r="P36" i="20"/>
  <c r="P35" i="35"/>
  <c r="P38" i="31"/>
  <c r="P45" i="31"/>
  <c r="C47" i="32"/>
  <c r="F53" i="31"/>
  <c r="C48" i="32"/>
  <c r="C43" i="32"/>
  <c r="C19" i="32"/>
  <c r="C15" i="32"/>
  <c r="F53" i="33"/>
  <c r="G56" i="33"/>
  <c r="C64" i="34"/>
  <c r="C20" i="34"/>
  <c r="G58" i="33"/>
  <c r="C63" i="34"/>
  <c r="C47" i="34"/>
  <c r="C60" i="36"/>
  <c r="C19" i="36"/>
  <c r="C59" i="36"/>
  <c r="P46" i="35"/>
  <c r="I53" i="35"/>
  <c r="C39" i="21"/>
  <c r="C40" i="21"/>
  <c r="I51" i="37"/>
  <c r="C63" i="38"/>
  <c r="C4" i="38"/>
  <c r="C64" i="38"/>
  <c r="C43" i="17"/>
  <c r="I56" i="16"/>
  <c r="G51" i="23"/>
  <c r="C16" i="24"/>
  <c r="C7" i="24"/>
  <c r="C8" i="24"/>
  <c r="I58" i="44"/>
  <c r="N58" i="44" s="1"/>
  <c r="F55" i="45"/>
  <c r="H52" i="45"/>
  <c r="F55" i="47"/>
  <c r="H56" i="47"/>
  <c r="H57" i="48"/>
  <c r="J58" i="50"/>
  <c r="G56" i="51"/>
  <c r="I51" i="53"/>
  <c r="K51" i="53" s="1"/>
  <c r="P35" i="54"/>
  <c r="F58" i="54"/>
  <c r="P38" i="54"/>
  <c r="G52" i="54"/>
  <c r="C15" i="42"/>
  <c r="F56" i="12"/>
  <c r="C56" i="17"/>
  <c r="C35" i="42"/>
  <c r="C15" i="21"/>
  <c r="C24" i="19"/>
  <c r="C27" i="19"/>
  <c r="C55" i="19"/>
  <c r="P45" i="53"/>
  <c r="P38" i="45"/>
  <c r="P46" i="18"/>
  <c r="C36" i="42"/>
  <c r="P40" i="50"/>
  <c r="H52" i="20"/>
  <c r="C23" i="19"/>
  <c r="P41" i="39"/>
  <c r="G55" i="31"/>
  <c r="H57" i="18"/>
  <c r="P35" i="41"/>
  <c r="P38" i="52"/>
  <c r="P40" i="51"/>
  <c r="P37" i="53"/>
  <c r="P42" i="48"/>
  <c r="P35" i="20"/>
  <c r="P47" i="12"/>
  <c r="G52" i="31"/>
  <c r="P40" i="45"/>
  <c r="P43" i="20"/>
  <c r="P47" i="45"/>
  <c r="G58" i="31"/>
  <c r="C44" i="32"/>
  <c r="C24" i="34"/>
  <c r="P44" i="33"/>
  <c r="C48" i="34"/>
  <c r="C28" i="32"/>
  <c r="P38" i="46"/>
  <c r="P47" i="43"/>
  <c r="C63" i="32"/>
  <c r="P40" i="16"/>
  <c r="P49" i="12"/>
  <c r="C4" i="36"/>
  <c r="C47" i="24"/>
  <c r="P48" i="49"/>
  <c r="P37" i="33"/>
  <c r="C32" i="17"/>
  <c r="P45" i="12"/>
  <c r="P47" i="16"/>
  <c r="C36" i="34"/>
  <c r="P49" i="53"/>
  <c r="P50" i="41"/>
  <c r="C39" i="32"/>
  <c r="C42" i="40"/>
  <c r="C51" i="40"/>
  <c r="P40" i="33"/>
  <c r="H53" i="33"/>
  <c r="P49" i="20"/>
  <c r="P41" i="35"/>
  <c r="P43" i="16"/>
  <c r="P43" i="45"/>
  <c r="P45" i="39"/>
  <c r="P37" i="41"/>
  <c r="P45" i="18"/>
  <c r="P39" i="39"/>
  <c r="C28" i="21"/>
  <c r="P50" i="23"/>
  <c r="C31" i="38"/>
  <c r="P43" i="52"/>
  <c r="C31" i="24"/>
  <c r="P38" i="16"/>
  <c r="C11" i="34"/>
  <c r="C16" i="32"/>
  <c r="C27" i="21"/>
  <c r="P36" i="48"/>
  <c r="H54" i="37"/>
  <c r="I54" i="35"/>
  <c r="N54" i="35" s="1"/>
  <c r="P41" i="33"/>
  <c r="P45" i="41"/>
  <c r="C32" i="24"/>
  <c r="P46" i="48"/>
  <c r="C14" i="38"/>
  <c r="I52" i="33"/>
  <c r="P44" i="49"/>
  <c r="C56" i="34"/>
  <c r="P37" i="18"/>
  <c r="C55" i="34"/>
  <c r="C12" i="38"/>
  <c r="P44" i="45"/>
  <c r="P35" i="16"/>
  <c r="P41" i="53"/>
  <c r="P46" i="47"/>
  <c r="P50" i="33"/>
  <c r="P48" i="31"/>
  <c r="C16" i="17"/>
  <c r="P46" i="51"/>
  <c r="P48" i="16"/>
  <c r="P41" i="54"/>
  <c r="P36" i="31"/>
  <c r="P41" i="52"/>
  <c r="P50" i="12"/>
  <c r="P42" i="18"/>
  <c r="C46" i="40"/>
  <c r="G52" i="46"/>
  <c r="K52" i="46" s="1"/>
  <c r="P38" i="49"/>
  <c r="P43" i="12"/>
  <c r="C43" i="40"/>
  <c r="P47" i="33"/>
  <c r="P44" i="12"/>
  <c r="P49" i="37"/>
  <c r="P43" i="35"/>
  <c r="P49" i="33"/>
  <c r="P45" i="52"/>
  <c r="P37" i="12"/>
  <c r="P43" i="31"/>
  <c r="P35" i="12"/>
  <c r="P43" i="46"/>
  <c r="P40" i="35"/>
  <c r="P45" i="35"/>
  <c r="P36" i="35"/>
  <c r="P50" i="18"/>
  <c r="P43" i="39"/>
  <c r="P48" i="12"/>
  <c r="P44" i="35"/>
  <c r="P50" i="20"/>
  <c r="P46" i="16"/>
  <c r="P49" i="52"/>
  <c r="P48" i="48"/>
  <c r="P41" i="41"/>
  <c r="P35" i="39"/>
  <c r="P47" i="52"/>
  <c r="I57" i="55"/>
  <c r="P45" i="20"/>
  <c r="P37" i="31"/>
  <c r="P48" i="43"/>
  <c r="C18" i="17"/>
  <c r="C35" i="36"/>
  <c r="C36" i="36"/>
  <c r="I55" i="35"/>
  <c r="P45" i="37"/>
  <c r="P39" i="52"/>
  <c r="P39" i="45"/>
  <c r="P37" i="35"/>
  <c r="P43" i="37"/>
  <c r="P40" i="55"/>
  <c r="P50" i="51"/>
  <c r="F56" i="37"/>
  <c r="C43" i="38"/>
  <c r="C44" i="38"/>
  <c r="C17" i="13"/>
  <c r="C18" i="13"/>
  <c r="F53" i="45"/>
  <c r="C24" i="32"/>
  <c r="C23" i="32"/>
  <c r="G53" i="31"/>
  <c r="C30" i="24"/>
  <c r="C29" i="24"/>
  <c r="C19" i="13"/>
  <c r="C20" i="13"/>
  <c r="F53" i="12"/>
  <c r="P36" i="12"/>
  <c r="P36" i="49"/>
  <c r="F53" i="52"/>
  <c r="C26" i="38"/>
  <c r="C25" i="38"/>
  <c r="C59" i="17"/>
  <c r="C60" i="17"/>
  <c r="C6" i="38"/>
  <c r="C5" i="38"/>
  <c r="G54" i="52"/>
  <c r="G58" i="23"/>
  <c r="C64" i="24"/>
  <c r="C63" i="24"/>
  <c r="C4" i="40"/>
  <c r="C3" i="40"/>
  <c r="F57" i="52"/>
  <c r="C36" i="32"/>
  <c r="C35" i="32"/>
  <c r="I57" i="41"/>
  <c r="K57" i="41" s="1"/>
  <c r="C52" i="42"/>
  <c r="C51" i="42"/>
  <c r="C4" i="24"/>
  <c r="C3" i="24"/>
  <c r="I51" i="23"/>
  <c r="C58" i="42"/>
  <c r="C57" i="42"/>
  <c r="C3" i="13"/>
  <c r="C4" i="13"/>
  <c r="F51" i="12"/>
  <c r="C10" i="38"/>
  <c r="C9" i="38"/>
  <c r="P45" i="54"/>
  <c r="G53" i="50"/>
  <c r="P39" i="16"/>
  <c r="C58" i="38"/>
  <c r="C57" i="38"/>
  <c r="C63" i="13"/>
  <c r="C64" i="13"/>
  <c r="G58" i="12"/>
  <c r="C32" i="19"/>
  <c r="H54" i="18"/>
  <c r="C31" i="19"/>
  <c r="C21" i="32"/>
  <c r="C22" i="32"/>
  <c r="P35" i="45"/>
  <c r="I57" i="49"/>
  <c r="C19" i="38"/>
  <c r="C20" i="38"/>
  <c r="I53" i="37"/>
  <c r="H56" i="48"/>
  <c r="K56" i="48" s="1"/>
  <c r="F53" i="54"/>
  <c r="P47" i="23"/>
  <c r="C56" i="21"/>
  <c r="G57" i="20"/>
  <c r="C55" i="21"/>
  <c r="C24" i="21"/>
  <c r="G53" i="20"/>
  <c r="C23" i="21"/>
  <c r="C16" i="40"/>
  <c r="C15" i="40"/>
  <c r="C54" i="36"/>
  <c r="C53" i="36"/>
  <c r="C63" i="19"/>
  <c r="C64" i="19"/>
  <c r="H58" i="18"/>
  <c r="I51" i="18"/>
  <c r="C3" i="19"/>
  <c r="C4" i="19"/>
  <c r="P43" i="18"/>
  <c r="C21" i="36"/>
  <c r="C22" i="36"/>
  <c r="C59" i="19"/>
  <c r="C60" i="19"/>
  <c r="I58" i="18"/>
  <c r="F57" i="48"/>
  <c r="P38" i="51"/>
  <c r="P38" i="50"/>
  <c r="H58" i="47"/>
  <c r="O58" i="47" s="1"/>
  <c r="C10" i="24"/>
  <c r="C9" i="24"/>
  <c r="I53" i="18"/>
  <c r="C19" i="19"/>
  <c r="C20" i="19"/>
  <c r="C47" i="19"/>
  <c r="C48" i="19"/>
  <c r="H56" i="18"/>
  <c r="C4" i="42"/>
  <c r="C3" i="42"/>
  <c r="I51" i="41"/>
  <c r="J51" i="41" s="1"/>
  <c r="P39" i="51"/>
  <c r="H51" i="51"/>
  <c r="C10" i="21"/>
  <c r="C9" i="21"/>
  <c r="C33" i="13"/>
  <c r="C34" i="13"/>
  <c r="G56" i="52"/>
  <c r="C52" i="32"/>
  <c r="C51" i="32"/>
  <c r="F57" i="31"/>
  <c r="C29" i="19"/>
  <c r="C30" i="19"/>
  <c r="C32" i="21"/>
  <c r="H54" i="20"/>
  <c r="C31" i="21"/>
  <c r="P48" i="35"/>
  <c r="C18" i="24"/>
  <c r="C17" i="24"/>
  <c r="C12" i="40"/>
  <c r="C11" i="40"/>
  <c r="C46" i="32"/>
  <c r="C45" i="32"/>
  <c r="C62" i="21"/>
  <c r="C61" i="21"/>
  <c r="C25" i="34"/>
  <c r="C14" i="17"/>
  <c r="C13" i="17"/>
  <c r="G57" i="49"/>
  <c r="F56" i="54"/>
  <c r="I58" i="53"/>
  <c r="L58" i="53" s="1"/>
  <c r="M58" i="53" s="1"/>
  <c r="C56" i="24"/>
  <c r="C55" i="24"/>
  <c r="G57" i="23"/>
  <c r="C39" i="19"/>
  <c r="C40" i="19"/>
  <c r="C5" i="36"/>
  <c r="C6" i="36"/>
  <c r="P35" i="52"/>
  <c r="C11" i="13"/>
  <c r="F52" i="12"/>
  <c r="C12" i="13"/>
  <c r="P50" i="49"/>
  <c r="F54" i="45"/>
  <c r="C17" i="17"/>
  <c r="C46" i="19"/>
  <c r="C45" i="19"/>
  <c r="C50" i="24"/>
  <c r="C49" i="24"/>
  <c r="C13" i="19"/>
  <c r="C14" i="19"/>
  <c r="C18" i="38"/>
  <c r="C17" i="38"/>
  <c r="C62" i="34"/>
  <c r="C61" i="34"/>
  <c r="H56" i="50"/>
  <c r="N56" i="50" s="1"/>
  <c r="C42" i="38"/>
  <c r="C41" i="38"/>
  <c r="C44" i="42"/>
  <c r="C43" i="42"/>
  <c r="F56" i="41"/>
  <c r="C32" i="40"/>
  <c r="C31" i="40"/>
  <c r="C4" i="21"/>
  <c r="I51" i="20"/>
  <c r="C3" i="21"/>
  <c r="C38" i="34"/>
  <c r="C37" i="34"/>
  <c r="C57" i="17"/>
  <c r="C58" i="17"/>
  <c r="C62" i="24"/>
  <c r="C61" i="24"/>
  <c r="C46" i="17"/>
  <c r="C45" i="17"/>
  <c r="C50" i="40"/>
  <c r="C49" i="40"/>
  <c r="C38" i="42"/>
  <c r="C37" i="42"/>
  <c r="C49" i="21"/>
  <c r="C50" i="21"/>
  <c r="C28" i="40"/>
  <c r="C27" i="40"/>
  <c r="I54" i="39"/>
  <c r="C39" i="13"/>
  <c r="C40" i="13"/>
  <c r="G55" i="12"/>
  <c r="C48" i="38"/>
  <c r="H56" i="37"/>
  <c r="C47" i="38"/>
  <c r="C4" i="32"/>
  <c r="C3" i="32"/>
  <c r="F51" i="31"/>
  <c r="C43" i="21"/>
  <c r="F56" i="20"/>
  <c r="C44" i="21"/>
  <c r="P41" i="31"/>
  <c r="C49" i="13"/>
  <c r="C50" i="13"/>
  <c r="P48" i="45"/>
  <c r="P43" i="23"/>
  <c r="C65" i="36"/>
  <c r="C66" i="36"/>
  <c r="F53" i="48"/>
  <c r="C11" i="36"/>
  <c r="C12" i="36"/>
  <c r="C34" i="24"/>
  <c r="C33" i="24"/>
  <c r="C43" i="34"/>
  <c r="C44" i="34"/>
  <c r="I56" i="33"/>
  <c r="P43" i="51"/>
  <c r="G51" i="20"/>
  <c r="P35" i="33"/>
  <c r="F52" i="37"/>
  <c r="C25" i="19"/>
  <c r="C26" i="19"/>
  <c r="P47" i="31"/>
  <c r="P42" i="20"/>
  <c r="G52" i="23"/>
  <c r="C39" i="36"/>
  <c r="C40" i="36"/>
  <c r="H55" i="35"/>
  <c r="P47" i="18"/>
  <c r="F56" i="31"/>
  <c r="C20" i="24"/>
  <c r="C19" i="24"/>
  <c r="I53" i="23"/>
  <c r="C42" i="32"/>
  <c r="C41" i="32"/>
  <c r="C25" i="13"/>
  <c r="C26" i="13"/>
  <c r="I52" i="16"/>
  <c r="C47" i="17"/>
  <c r="C48" i="17"/>
  <c r="G56" i="16"/>
  <c r="P39" i="41"/>
  <c r="C12" i="24"/>
  <c r="C11" i="24"/>
  <c r="I52" i="23"/>
  <c r="P46" i="41"/>
  <c r="C33" i="36"/>
  <c r="C34" i="36"/>
  <c r="C39" i="34"/>
  <c r="C40" i="34"/>
  <c r="H55" i="33"/>
  <c r="P40" i="43"/>
  <c r="I51" i="35"/>
  <c r="P45" i="23"/>
  <c r="F51" i="52"/>
  <c r="C22" i="40"/>
  <c r="C21" i="40"/>
  <c r="C51" i="21"/>
  <c r="C52" i="21"/>
  <c r="P36" i="16"/>
  <c r="G55" i="44"/>
  <c r="C30" i="21"/>
  <c r="C29" i="21"/>
  <c r="C42" i="21"/>
  <c r="C41" i="21"/>
  <c r="C29" i="32"/>
  <c r="C30" i="32"/>
  <c r="C54" i="40"/>
  <c r="C53" i="40"/>
  <c r="C53" i="34"/>
  <c r="C54" i="34"/>
  <c r="C60" i="42"/>
  <c r="C59" i="42"/>
  <c r="P45" i="45"/>
  <c r="P39" i="12"/>
  <c r="C7" i="13"/>
  <c r="C8" i="13"/>
  <c r="G51" i="12"/>
  <c r="G52" i="12"/>
  <c r="G51" i="49"/>
  <c r="P42" i="52"/>
  <c r="P43" i="43"/>
  <c r="C40" i="24"/>
  <c r="C39" i="24"/>
  <c r="G55" i="23"/>
  <c r="F56" i="52"/>
  <c r="C35" i="13"/>
  <c r="C36" i="13"/>
  <c r="F55" i="12"/>
  <c r="C31" i="32"/>
  <c r="C32" i="32"/>
  <c r="G54" i="31"/>
  <c r="P49" i="41"/>
  <c r="C19" i="21"/>
  <c r="C20" i="21"/>
  <c r="I53" i="20"/>
  <c r="P47" i="41"/>
  <c r="P35" i="23"/>
  <c r="I58" i="33"/>
  <c r="C24" i="24"/>
  <c r="C23" i="24"/>
  <c r="G53" i="23"/>
  <c r="H51" i="45"/>
  <c r="P44" i="18"/>
  <c r="C45" i="13"/>
  <c r="C46" i="13"/>
  <c r="F54" i="52"/>
  <c r="C26" i="42"/>
  <c r="C25" i="42"/>
  <c r="C23" i="36"/>
  <c r="H53" i="35"/>
  <c r="C24" i="36"/>
  <c r="P41" i="16"/>
  <c r="P47" i="49"/>
  <c r="C65" i="17"/>
  <c r="C66" i="17"/>
  <c r="P49" i="31"/>
  <c r="I55" i="49"/>
  <c r="P39" i="54"/>
  <c r="I58" i="23"/>
  <c r="C52" i="24"/>
  <c r="C51" i="24"/>
  <c r="I57" i="23"/>
  <c r="P48" i="20"/>
  <c r="G56" i="39"/>
  <c r="I55" i="41"/>
  <c r="O55" i="41" s="1"/>
  <c r="P46" i="37"/>
  <c r="C18" i="34"/>
  <c r="C17" i="34"/>
  <c r="C35" i="19"/>
  <c r="C36" i="19"/>
  <c r="I55" i="18"/>
  <c r="C33" i="34"/>
  <c r="C34" i="34"/>
  <c r="P35" i="31"/>
  <c r="P49" i="18"/>
  <c r="I54" i="53"/>
  <c r="K54" i="53" s="1"/>
  <c r="P48" i="51"/>
  <c r="C51" i="17"/>
  <c r="C52" i="17"/>
  <c r="F57" i="16"/>
  <c r="P39" i="18"/>
  <c r="G56" i="12"/>
  <c r="C12" i="42"/>
  <c r="C11" i="42"/>
  <c r="F52" i="41"/>
  <c r="C17" i="21"/>
  <c r="C18" i="21"/>
  <c r="P37" i="45"/>
  <c r="P39" i="48"/>
  <c r="C12" i="32"/>
  <c r="C11" i="32"/>
  <c r="F52" i="31"/>
  <c r="P45" i="33"/>
  <c r="H51" i="18"/>
  <c r="C7" i="19"/>
  <c r="C8" i="19"/>
  <c r="F53" i="51"/>
  <c r="C55" i="13"/>
  <c r="C56" i="13"/>
  <c r="G57" i="12"/>
  <c r="P36" i="51"/>
  <c r="G54" i="12"/>
  <c r="C10" i="40"/>
  <c r="C9" i="40"/>
  <c r="C49" i="32"/>
  <c r="C50" i="32"/>
  <c r="C64" i="21"/>
  <c r="H58" i="20"/>
  <c r="C63" i="21"/>
  <c r="P37" i="39"/>
  <c r="C34" i="42"/>
  <c r="C33" i="42"/>
  <c r="P44" i="55"/>
  <c r="P50" i="52"/>
  <c r="P46" i="50"/>
  <c r="P36" i="45"/>
  <c r="C66" i="38"/>
  <c r="C65" i="38"/>
  <c r="C19" i="17"/>
  <c r="C20" i="17"/>
  <c r="H55" i="45"/>
  <c r="C44" i="24"/>
  <c r="C43" i="24"/>
  <c r="I56" i="23"/>
  <c r="C56" i="32"/>
  <c r="C55" i="32"/>
  <c r="G57" i="31"/>
  <c r="F53" i="39"/>
  <c r="H53" i="45"/>
  <c r="P47" i="20"/>
  <c r="C3" i="17"/>
  <c r="C4" i="17"/>
  <c r="F51" i="16"/>
  <c r="H53" i="55"/>
  <c r="H57" i="43"/>
  <c r="P44" i="44"/>
  <c r="P47" i="37"/>
  <c r="C51" i="38"/>
  <c r="C52" i="38"/>
  <c r="I57" i="37"/>
  <c r="C42" i="42"/>
  <c r="C41" i="42"/>
  <c r="G55" i="20"/>
  <c r="C25" i="17"/>
  <c r="C26" i="17"/>
  <c r="F57" i="39"/>
  <c r="F57" i="33"/>
  <c r="G52" i="49"/>
  <c r="K52" i="49" s="1"/>
  <c r="F55" i="43"/>
  <c r="F56" i="45"/>
  <c r="C64" i="42"/>
  <c r="C63" i="42"/>
  <c r="P49" i="16"/>
  <c r="C51" i="13"/>
  <c r="C52" i="13"/>
  <c r="F57" i="12"/>
  <c r="P44" i="23"/>
  <c r="C28" i="42"/>
  <c r="C27" i="42"/>
  <c r="F54" i="41"/>
  <c r="C14" i="21"/>
  <c r="C13" i="21"/>
  <c r="C34" i="38"/>
  <c r="C62" i="36"/>
  <c r="C61" i="36"/>
  <c r="P42" i="31"/>
  <c r="P39" i="20"/>
  <c r="C18" i="42"/>
  <c r="C17" i="42"/>
  <c r="G58" i="52"/>
  <c r="I56" i="44"/>
  <c r="K56" i="44" s="1"/>
  <c r="C29" i="36"/>
  <c r="C48" i="42"/>
  <c r="C47" i="42"/>
  <c r="H56" i="41"/>
  <c r="I55" i="46"/>
  <c r="O55" i="46" s="1"/>
  <c r="C58" i="34"/>
  <c r="C57" i="34"/>
  <c r="C27" i="13"/>
  <c r="F54" i="12"/>
  <c r="C28" i="13"/>
  <c r="C8" i="32"/>
  <c r="C7" i="32"/>
  <c r="G51" i="31"/>
  <c r="C38" i="17"/>
  <c r="C37" i="17"/>
  <c r="F51" i="45"/>
  <c r="C27" i="17"/>
  <c r="C28" i="17"/>
  <c r="I54" i="16"/>
  <c r="C43" i="36"/>
  <c r="C44" i="36"/>
  <c r="C60" i="32"/>
  <c r="C59" i="32"/>
  <c r="F58" i="31"/>
  <c r="H57" i="16"/>
  <c r="C60" i="40"/>
  <c r="C59" i="40"/>
  <c r="C22" i="34"/>
  <c r="C21" i="34"/>
  <c r="F55" i="52"/>
  <c r="C7" i="36"/>
  <c r="H51" i="35"/>
  <c r="C8" i="36"/>
  <c r="C26" i="40"/>
  <c r="C25" i="40"/>
  <c r="C60" i="38"/>
  <c r="F58" i="37"/>
  <c r="C59" i="38"/>
  <c r="H52" i="48"/>
  <c r="N52" i="48" s="1"/>
  <c r="C16" i="19"/>
  <c r="H52" i="18"/>
  <c r="C15" i="19"/>
  <c r="H57" i="45"/>
  <c r="C36" i="24"/>
  <c r="C35" i="24"/>
  <c r="C36" i="40"/>
  <c r="C35" i="40"/>
  <c r="F55" i="51"/>
  <c r="C4" i="34"/>
  <c r="C3" i="34"/>
  <c r="F51" i="33"/>
  <c r="C27" i="34"/>
  <c r="C28" i="34"/>
  <c r="C35" i="38"/>
  <c r="C36" i="38"/>
  <c r="I55" i="37"/>
  <c r="C55" i="36"/>
  <c r="C56" i="36"/>
  <c r="H57" i="35"/>
  <c r="C35" i="21"/>
  <c r="C36" i="21"/>
  <c r="I55" i="20"/>
  <c r="C51" i="19"/>
  <c r="C52" i="19"/>
  <c r="I57" i="18"/>
  <c r="P39" i="23"/>
  <c r="C30" i="38"/>
  <c r="C29" i="38"/>
  <c r="H54" i="41"/>
  <c r="C14" i="34"/>
  <c r="I53" i="41"/>
  <c r="N53" i="41" s="1"/>
  <c r="C20" i="42"/>
  <c r="C19" i="42"/>
  <c r="P37" i="23"/>
  <c r="I53" i="53"/>
  <c r="J53" i="53" s="1"/>
  <c r="C8" i="34"/>
  <c r="C7" i="34"/>
  <c r="H58" i="37"/>
  <c r="P47" i="39"/>
  <c r="H53" i="43"/>
  <c r="J53" i="43" s="1"/>
  <c r="F58" i="52"/>
  <c r="C57" i="19"/>
  <c r="C58" i="19"/>
  <c r="G58" i="49"/>
  <c r="N58" i="49" s="1"/>
  <c r="C8" i="17"/>
  <c r="H51" i="16"/>
  <c r="C7" i="17"/>
  <c r="P41" i="45"/>
  <c r="G58" i="51"/>
  <c r="L58" i="51" s="1"/>
  <c r="M58" i="51" s="1"/>
  <c r="C59" i="13"/>
  <c r="C60" i="13"/>
  <c r="P49" i="39"/>
  <c r="C49" i="34"/>
  <c r="C50" i="34"/>
  <c r="F54" i="20"/>
  <c r="C66" i="40"/>
  <c r="C65" i="40"/>
  <c r="C65" i="34"/>
  <c r="C66" i="34"/>
  <c r="J51" i="55" l="1"/>
  <c r="O57" i="49"/>
  <c r="J52" i="47"/>
  <c r="J56" i="18"/>
  <c r="L52" i="47"/>
  <c r="M52" i="47" s="1"/>
  <c r="O52" i="47"/>
  <c r="P52" i="47" s="1"/>
  <c r="K52" i="47"/>
  <c r="K51" i="46"/>
  <c r="K52" i="51"/>
  <c r="J54" i="43"/>
  <c r="N51" i="44"/>
  <c r="O51" i="46"/>
  <c r="N51" i="46"/>
  <c r="J51" i="46"/>
  <c r="P54" i="44"/>
  <c r="K54" i="18"/>
  <c r="K55" i="44"/>
  <c r="N56" i="46"/>
  <c r="O56" i="46"/>
  <c r="J56" i="46"/>
  <c r="L56" i="46"/>
  <c r="M56" i="46" s="1"/>
  <c r="P52" i="55"/>
  <c r="O53" i="23"/>
  <c r="N51" i="20"/>
  <c r="J55" i="50"/>
  <c r="L51" i="35"/>
  <c r="M51" i="35" s="1"/>
  <c r="L55" i="20"/>
  <c r="M55" i="20" s="1"/>
  <c r="K55" i="35"/>
  <c r="J57" i="23"/>
  <c r="G59" i="55"/>
  <c r="J53" i="35"/>
  <c r="N53" i="50"/>
  <c r="J56" i="23"/>
  <c r="K56" i="16"/>
  <c r="K51" i="23"/>
  <c r="N58" i="33"/>
  <c r="O53" i="49"/>
  <c r="J53" i="18"/>
  <c r="N52" i="33"/>
  <c r="L52" i="51"/>
  <c r="M52" i="51" s="1"/>
  <c r="L56" i="49"/>
  <c r="M56" i="49" s="1"/>
  <c r="O52" i="51"/>
  <c r="P52" i="51" s="1"/>
  <c r="J52" i="51"/>
  <c r="N51" i="18"/>
  <c r="K58" i="18"/>
  <c r="O58" i="23"/>
  <c r="O51" i="37"/>
  <c r="K56" i="23"/>
  <c r="J58" i="23"/>
  <c r="K54" i="48"/>
  <c r="K53" i="49"/>
  <c r="J55" i="20"/>
  <c r="N53" i="20"/>
  <c r="L57" i="18"/>
  <c r="M57" i="18" s="1"/>
  <c r="K54" i="23"/>
  <c r="N56" i="49"/>
  <c r="J54" i="49"/>
  <c r="K57" i="23"/>
  <c r="O58" i="49"/>
  <c r="N52" i="18"/>
  <c r="L53" i="23"/>
  <c r="M53" i="23" s="1"/>
  <c r="J52" i="23"/>
  <c r="O51" i="23"/>
  <c r="L56" i="33"/>
  <c r="M56" i="33" s="1"/>
  <c r="K53" i="37"/>
  <c r="J55" i="49"/>
  <c r="J57" i="37"/>
  <c r="N55" i="37"/>
  <c r="N57" i="23"/>
  <c r="K57" i="49"/>
  <c r="O55" i="49"/>
  <c r="J52" i="20"/>
  <c r="N52" i="20"/>
  <c r="K52" i="20"/>
  <c r="O52" i="20"/>
  <c r="L52" i="20"/>
  <c r="M52" i="20" s="1"/>
  <c r="J58" i="20"/>
  <c r="N58" i="20"/>
  <c r="K58" i="20"/>
  <c r="O58" i="20"/>
  <c r="L58" i="20"/>
  <c r="M58" i="20" s="1"/>
  <c r="N55" i="20"/>
  <c r="O53" i="20"/>
  <c r="J56" i="20"/>
  <c r="N56" i="20"/>
  <c r="K56" i="20"/>
  <c r="O56" i="20"/>
  <c r="L56" i="20"/>
  <c r="M56" i="20" s="1"/>
  <c r="K53" i="20"/>
  <c r="K51" i="20"/>
  <c r="L51" i="20"/>
  <c r="M51" i="20" s="1"/>
  <c r="K55" i="20"/>
  <c r="J53" i="20"/>
  <c r="J51" i="20"/>
  <c r="L53" i="20"/>
  <c r="M53" i="20" s="1"/>
  <c r="O51" i="20"/>
  <c r="J54" i="20"/>
  <c r="N54" i="20"/>
  <c r="K54" i="20"/>
  <c r="O54" i="20"/>
  <c r="L54" i="20"/>
  <c r="M54" i="20" s="1"/>
  <c r="O55" i="20"/>
  <c r="J51" i="54"/>
  <c r="N51" i="54"/>
  <c r="K51" i="54"/>
  <c r="O51" i="54"/>
  <c r="L51" i="54"/>
  <c r="M51" i="54" s="1"/>
  <c r="J57" i="54"/>
  <c r="N57" i="54"/>
  <c r="L57" i="54"/>
  <c r="M57" i="54" s="1"/>
  <c r="K57" i="54"/>
  <c r="O57" i="54"/>
  <c r="L58" i="54"/>
  <c r="M58" i="54" s="1"/>
  <c r="N58" i="54"/>
  <c r="O58" i="54"/>
  <c r="J58" i="54"/>
  <c r="K58" i="54"/>
  <c r="J55" i="54"/>
  <c r="N55" i="54"/>
  <c r="L55" i="54"/>
  <c r="M55" i="54" s="1"/>
  <c r="K55" i="54"/>
  <c r="O55" i="54"/>
  <c r="L56" i="54"/>
  <c r="M56" i="54" s="1"/>
  <c r="K56" i="54"/>
  <c r="J56" i="54"/>
  <c r="O56" i="54"/>
  <c r="N56" i="54"/>
  <c r="J53" i="54"/>
  <c r="N53" i="54"/>
  <c r="K53" i="54"/>
  <c r="O53" i="54"/>
  <c r="L53" i="54"/>
  <c r="M53" i="54" s="1"/>
  <c r="L52" i="54"/>
  <c r="M52" i="54" s="1"/>
  <c r="N52" i="54"/>
  <c r="K52" i="54"/>
  <c r="J52" i="54"/>
  <c r="O52" i="54"/>
  <c r="L54" i="54"/>
  <c r="M54" i="54" s="1"/>
  <c r="J54" i="54"/>
  <c r="K54" i="54"/>
  <c r="N54" i="54"/>
  <c r="O54" i="54"/>
  <c r="H59" i="55"/>
  <c r="N55" i="55"/>
  <c r="K55" i="55"/>
  <c r="O55" i="55"/>
  <c r="J55" i="55"/>
  <c r="L55" i="55"/>
  <c r="M55" i="55" s="1"/>
  <c r="O51" i="55"/>
  <c r="K51" i="55"/>
  <c r="N53" i="55"/>
  <c r="K53" i="55"/>
  <c r="O53" i="55"/>
  <c r="J53" i="55"/>
  <c r="L53" i="55"/>
  <c r="M53" i="55" s="1"/>
  <c r="N51" i="55"/>
  <c r="J57" i="55"/>
  <c r="L57" i="55"/>
  <c r="M57" i="55" s="1"/>
  <c r="N57" i="55"/>
  <c r="K57" i="55"/>
  <c r="O57" i="55"/>
  <c r="L51" i="55"/>
  <c r="M51" i="55" s="1"/>
  <c r="L57" i="53"/>
  <c r="M57" i="53" s="1"/>
  <c r="J57" i="53"/>
  <c r="N51" i="53"/>
  <c r="J54" i="53"/>
  <c r="K58" i="53"/>
  <c r="L55" i="53"/>
  <c r="M55" i="53" s="1"/>
  <c r="J55" i="53"/>
  <c r="K52" i="53"/>
  <c r="N56" i="53"/>
  <c r="P56" i="53" s="1"/>
  <c r="O53" i="53"/>
  <c r="O57" i="53"/>
  <c r="L51" i="53"/>
  <c r="M51" i="53" s="1"/>
  <c r="J51" i="53"/>
  <c r="O54" i="53"/>
  <c r="J58" i="53"/>
  <c r="O55" i="53"/>
  <c r="P55" i="53" s="1"/>
  <c r="J52" i="53"/>
  <c r="L52" i="53"/>
  <c r="M52" i="53" s="1"/>
  <c r="K56" i="53"/>
  <c r="K53" i="53"/>
  <c r="K57" i="53"/>
  <c r="O51" i="53"/>
  <c r="N54" i="53"/>
  <c r="L54" i="53"/>
  <c r="M54" i="53" s="1"/>
  <c r="O58" i="53"/>
  <c r="K55" i="53"/>
  <c r="O52" i="53"/>
  <c r="P52" i="53" s="1"/>
  <c r="J56" i="53"/>
  <c r="L56" i="53"/>
  <c r="M56" i="53" s="1"/>
  <c r="N53" i="53"/>
  <c r="N58" i="53"/>
  <c r="L53" i="53"/>
  <c r="M53" i="53" s="1"/>
  <c r="J55" i="52"/>
  <c r="N55" i="52"/>
  <c r="K55" i="52"/>
  <c r="O55" i="52"/>
  <c r="L55" i="52"/>
  <c r="M55" i="52" s="1"/>
  <c r="L56" i="52"/>
  <c r="M56" i="52" s="1"/>
  <c r="J56" i="52"/>
  <c r="N56" i="52"/>
  <c r="K56" i="52"/>
  <c r="O56" i="52"/>
  <c r="L58" i="52"/>
  <c r="M58" i="52" s="1"/>
  <c r="J58" i="52"/>
  <c r="N58" i="52"/>
  <c r="K58" i="52"/>
  <c r="O58" i="52"/>
  <c r="J57" i="52"/>
  <c r="N57" i="52"/>
  <c r="K57" i="52"/>
  <c r="O57" i="52"/>
  <c r="L57" i="52"/>
  <c r="M57" i="52" s="1"/>
  <c r="L52" i="52"/>
  <c r="M52" i="52" s="1"/>
  <c r="J52" i="52"/>
  <c r="N52" i="52"/>
  <c r="O52" i="52"/>
  <c r="K52" i="52"/>
  <c r="L54" i="52"/>
  <c r="M54" i="52" s="1"/>
  <c r="J54" i="52"/>
  <c r="N54" i="52"/>
  <c r="K54" i="52"/>
  <c r="O54" i="52"/>
  <c r="J51" i="52"/>
  <c r="N51" i="52"/>
  <c r="L51" i="52"/>
  <c r="M51" i="52" s="1"/>
  <c r="K51" i="52"/>
  <c r="O51" i="52"/>
  <c r="J53" i="52"/>
  <c r="N53" i="52"/>
  <c r="L53" i="52"/>
  <c r="M53" i="52" s="1"/>
  <c r="K53" i="52"/>
  <c r="O53" i="52"/>
  <c r="J53" i="51"/>
  <c r="N53" i="51"/>
  <c r="K53" i="51"/>
  <c r="O53" i="51"/>
  <c r="L53" i="51"/>
  <c r="M53" i="51" s="1"/>
  <c r="K56" i="51"/>
  <c r="L56" i="51"/>
  <c r="M56" i="51" s="1"/>
  <c r="O56" i="51"/>
  <c r="J57" i="51"/>
  <c r="N57" i="51"/>
  <c r="K57" i="51"/>
  <c r="O57" i="51"/>
  <c r="L57" i="51"/>
  <c r="M57" i="51" s="1"/>
  <c r="N54" i="51"/>
  <c r="O58" i="51"/>
  <c r="J54" i="51"/>
  <c r="K58" i="51"/>
  <c r="J56" i="51"/>
  <c r="J55" i="51"/>
  <c r="N55" i="51"/>
  <c r="L55" i="51"/>
  <c r="M55" i="51" s="1"/>
  <c r="K55" i="51"/>
  <c r="O55" i="51"/>
  <c r="J51" i="51"/>
  <c r="N51" i="51"/>
  <c r="K51" i="51"/>
  <c r="O51" i="51"/>
  <c r="L51" i="51"/>
  <c r="M51" i="51" s="1"/>
  <c r="N58" i="51"/>
  <c r="O54" i="51"/>
  <c r="J58" i="51"/>
  <c r="K54" i="51"/>
  <c r="N56" i="51"/>
  <c r="L53" i="50"/>
  <c r="M53" i="50" s="1"/>
  <c r="J53" i="50"/>
  <c r="J56" i="50"/>
  <c r="L57" i="50"/>
  <c r="M57" i="50" s="1"/>
  <c r="N58" i="50"/>
  <c r="K55" i="50"/>
  <c r="O54" i="50"/>
  <c r="L54" i="50"/>
  <c r="M54" i="50" s="1"/>
  <c r="N52" i="50"/>
  <c r="O51" i="50"/>
  <c r="O53" i="50"/>
  <c r="K51" i="50"/>
  <c r="K56" i="50"/>
  <c r="L51" i="50"/>
  <c r="O58" i="50"/>
  <c r="L55" i="50"/>
  <c r="M55" i="50" s="1"/>
  <c r="K54" i="50"/>
  <c r="O52" i="50"/>
  <c r="L52" i="50"/>
  <c r="O57" i="50"/>
  <c r="P57" i="50" s="1"/>
  <c r="K53" i="50"/>
  <c r="O56" i="50"/>
  <c r="L56" i="50"/>
  <c r="M56" i="50" s="1"/>
  <c r="K58" i="50"/>
  <c r="L58" i="50"/>
  <c r="M58" i="50" s="1"/>
  <c r="N55" i="50"/>
  <c r="N54" i="50"/>
  <c r="K52" i="50"/>
  <c r="K57" i="50"/>
  <c r="N51" i="50"/>
  <c r="J57" i="50"/>
  <c r="O55" i="50"/>
  <c r="J51" i="49"/>
  <c r="L51" i="49"/>
  <c r="M51" i="49" s="1"/>
  <c r="K54" i="49"/>
  <c r="N57" i="49"/>
  <c r="J58" i="49"/>
  <c r="J56" i="49"/>
  <c r="N52" i="49"/>
  <c r="N53" i="49"/>
  <c r="O51" i="49"/>
  <c r="K55" i="49"/>
  <c r="N51" i="49"/>
  <c r="L57" i="49"/>
  <c r="M57" i="49" s="1"/>
  <c r="J57" i="49"/>
  <c r="K58" i="49"/>
  <c r="N54" i="49"/>
  <c r="L53" i="49"/>
  <c r="M53" i="49" s="1"/>
  <c r="J53" i="49"/>
  <c r="J52" i="49"/>
  <c r="N55" i="49"/>
  <c r="L54" i="49"/>
  <c r="M54" i="49" s="1"/>
  <c r="O52" i="49"/>
  <c r="L52" i="49"/>
  <c r="M52" i="49" s="1"/>
  <c r="L58" i="49"/>
  <c r="M58" i="49" s="1"/>
  <c r="K51" i="49"/>
  <c r="O56" i="49"/>
  <c r="L55" i="49"/>
  <c r="M55" i="49" s="1"/>
  <c r="J51" i="48"/>
  <c r="N51" i="48"/>
  <c r="K51" i="48"/>
  <c r="O51" i="48"/>
  <c r="L51" i="48"/>
  <c r="M51" i="48" s="1"/>
  <c r="O56" i="48"/>
  <c r="L56" i="48"/>
  <c r="M56" i="48" s="1"/>
  <c r="J52" i="48"/>
  <c r="N58" i="48"/>
  <c r="J53" i="48"/>
  <c r="N53" i="48"/>
  <c r="K53" i="48"/>
  <c r="O53" i="48"/>
  <c r="L53" i="48"/>
  <c r="M53" i="48" s="1"/>
  <c r="J57" i="48"/>
  <c r="N57" i="48"/>
  <c r="K57" i="48"/>
  <c r="O57" i="48"/>
  <c r="L57" i="48"/>
  <c r="M57" i="48" s="1"/>
  <c r="N56" i="48"/>
  <c r="O54" i="48"/>
  <c r="L54" i="48"/>
  <c r="M54" i="48" s="1"/>
  <c r="K52" i="48"/>
  <c r="J58" i="48"/>
  <c r="J56" i="48"/>
  <c r="N54" i="48"/>
  <c r="O52" i="48"/>
  <c r="L52" i="48"/>
  <c r="M52" i="48" s="1"/>
  <c r="O58" i="48"/>
  <c r="J55" i="48"/>
  <c r="N55" i="48"/>
  <c r="K55" i="48"/>
  <c r="O55" i="48"/>
  <c r="L55" i="48"/>
  <c r="M55" i="48" s="1"/>
  <c r="K58" i="48"/>
  <c r="J51" i="47"/>
  <c r="N51" i="47"/>
  <c r="K51" i="47"/>
  <c r="O51" i="47"/>
  <c r="L51" i="47"/>
  <c r="M51" i="47" s="1"/>
  <c r="K58" i="47"/>
  <c r="J56" i="47"/>
  <c r="N56" i="47"/>
  <c r="K56" i="47"/>
  <c r="L56" i="47"/>
  <c r="M56" i="47" s="1"/>
  <c r="O56" i="47"/>
  <c r="N57" i="47"/>
  <c r="K57" i="47"/>
  <c r="O57" i="47"/>
  <c r="L57" i="47"/>
  <c r="M57" i="47" s="1"/>
  <c r="J57" i="47"/>
  <c r="J53" i="47"/>
  <c r="N53" i="47"/>
  <c r="K53" i="47"/>
  <c r="O53" i="47"/>
  <c r="L53" i="47"/>
  <c r="M53" i="47" s="1"/>
  <c r="N58" i="47"/>
  <c r="J55" i="47"/>
  <c r="N55" i="47"/>
  <c r="K55" i="47"/>
  <c r="O55" i="47"/>
  <c r="L55" i="47"/>
  <c r="M55" i="47" s="1"/>
  <c r="J54" i="47"/>
  <c r="L54" i="47"/>
  <c r="M54" i="47" s="1"/>
  <c r="N54" i="47"/>
  <c r="K54" i="47"/>
  <c r="O54" i="47"/>
  <c r="L58" i="47"/>
  <c r="M58" i="47" s="1"/>
  <c r="J58" i="47"/>
  <c r="N53" i="46"/>
  <c r="L58" i="46"/>
  <c r="M58" i="46" s="1"/>
  <c r="J57" i="46"/>
  <c r="N55" i="46"/>
  <c r="K55" i="46"/>
  <c r="L54" i="46"/>
  <c r="M54" i="46" s="1"/>
  <c r="L53" i="46"/>
  <c r="M53" i="46" s="1"/>
  <c r="J58" i="46"/>
  <c r="J52" i="46"/>
  <c r="L57" i="46"/>
  <c r="M57" i="46" s="1"/>
  <c r="J55" i="46"/>
  <c r="N52" i="46"/>
  <c r="J54" i="46"/>
  <c r="O53" i="46"/>
  <c r="O52" i="46"/>
  <c r="O58" i="46"/>
  <c r="L52" i="46"/>
  <c r="M52" i="46" s="1"/>
  <c r="O57" i="46"/>
  <c r="L55" i="46"/>
  <c r="M55" i="46" s="1"/>
  <c r="O54" i="46"/>
  <c r="J53" i="46"/>
  <c r="N58" i="46"/>
  <c r="N57" i="46"/>
  <c r="N54" i="46"/>
  <c r="J51" i="45"/>
  <c r="N51" i="45"/>
  <c r="K51" i="45"/>
  <c r="O51" i="45"/>
  <c r="L51" i="45"/>
  <c r="M51" i="45" s="1"/>
  <c r="J53" i="45"/>
  <c r="N53" i="45"/>
  <c r="K53" i="45"/>
  <c r="O53" i="45"/>
  <c r="L53" i="45"/>
  <c r="M53" i="45" s="1"/>
  <c r="J55" i="45"/>
  <c r="N55" i="45"/>
  <c r="K55" i="45"/>
  <c r="O55" i="45"/>
  <c r="L55" i="45"/>
  <c r="M55" i="45" s="1"/>
  <c r="L58" i="45"/>
  <c r="M58" i="45" s="1"/>
  <c r="K58" i="45"/>
  <c r="O58" i="45"/>
  <c r="J58" i="45"/>
  <c r="N58" i="45"/>
  <c r="L56" i="45"/>
  <c r="M56" i="45" s="1"/>
  <c r="K56" i="45"/>
  <c r="O56" i="45"/>
  <c r="J56" i="45"/>
  <c r="N56" i="45"/>
  <c r="L54" i="45"/>
  <c r="M54" i="45" s="1"/>
  <c r="K54" i="45"/>
  <c r="J54" i="45"/>
  <c r="N54" i="45"/>
  <c r="O54" i="45"/>
  <c r="J57" i="45"/>
  <c r="N57" i="45"/>
  <c r="K57" i="45"/>
  <c r="O57" i="45"/>
  <c r="L57" i="45"/>
  <c r="M57" i="45" s="1"/>
  <c r="L52" i="45"/>
  <c r="M52" i="45" s="1"/>
  <c r="K52" i="45"/>
  <c r="J52" i="45"/>
  <c r="N52" i="45"/>
  <c r="O52" i="45"/>
  <c r="L55" i="43"/>
  <c r="M55" i="43" s="1"/>
  <c r="N55" i="43"/>
  <c r="K55" i="43"/>
  <c r="O55" i="43"/>
  <c r="J55" i="43"/>
  <c r="J52" i="41"/>
  <c r="O52" i="41"/>
  <c r="K52" i="41"/>
  <c r="L52" i="41"/>
  <c r="M52" i="41" s="1"/>
  <c r="N52" i="41"/>
  <c r="L51" i="44"/>
  <c r="M51" i="44" s="1"/>
  <c r="J51" i="44"/>
  <c r="O53" i="41"/>
  <c r="N52" i="44"/>
  <c r="K57" i="44"/>
  <c r="O51" i="41"/>
  <c r="N57" i="41"/>
  <c r="N53" i="43"/>
  <c r="L53" i="43"/>
  <c r="M53" i="43" s="1"/>
  <c r="J58" i="44"/>
  <c r="N56" i="44"/>
  <c r="L57" i="44"/>
  <c r="M57" i="44" s="1"/>
  <c r="O54" i="43"/>
  <c r="L55" i="41"/>
  <c r="M55" i="41" s="1"/>
  <c r="K55" i="41"/>
  <c r="N55" i="44"/>
  <c r="N54" i="41"/>
  <c r="J54" i="41"/>
  <c r="O54" i="41"/>
  <c r="K54" i="41"/>
  <c r="L54" i="41"/>
  <c r="M54" i="41" s="1"/>
  <c r="K53" i="44"/>
  <c r="J53" i="44"/>
  <c r="L53" i="44"/>
  <c r="M53" i="44" s="1"/>
  <c r="O51" i="44"/>
  <c r="L53" i="41"/>
  <c r="M53" i="41" s="1"/>
  <c r="K53" i="41"/>
  <c r="J52" i="44"/>
  <c r="N51" i="41"/>
  <c r="K51" i="41"/>
  <c r="L57" i="41"/>
  <c r="M57" i="41" s="1"/>
  <c r="O53" i="43"/>
  <c r="O58" i="44"/>
  <c r="P58" i="44" s="1"/>
  <c r="L58" i="44"/>
  <c r="M58" i="44" s="1"/>
  <c r="J56" i="44"/>
  <c r="O57" i="44"/>
  <c r="N53" i="44"/>
  <c r="K54" i="43"/>
  <c r="J55" i="41"/>
  <c r="L55" i="44"/>
  <c r="M55" i="44" s="1"/>
  <c r="J55" i="44"/>
  <c r="K51" i="44"/>
  <c r="J53" i="41"/>
  <c r="K52" i="44"/>
  <c r="L52" i="44"/>
  <c r="M52" i="44" s="1"/>
  <c r="L51" i="41"/>
  <c r="M51" i="41" s="1"/>
  <c r="O57" i="41"/>
  <c r="K53" i="43"/>
  <c r="K58" i="44"/>
  <c r="O56" i="44"/>
  <c r="L56" i="44"/>
  <c r="M56" i="44" s="1"/>
  <c r="N54" i="43"/>
  <c r="N55" i="41"/>
  <c r="O55" i="44"/>
  <c r="O53" i="44"/>
  <c r="L56" i="41"/>
  <c r="M56" i="41" s="1"/>
  <c r="N56" i="41"/>
  <c r="J56" i="41"/>
  <c r="O56" i="41"/>
  <c r="K56" i="41"/>
  <c r="L57" i="43"/>
  <c r="M57" i="43" s="1"/>
  <c r="J57" i="43"/>
  <c r="K57" i="43"/>
  <c r="O57" i="43"/>
  <c r="N57" i="43"/>
  <c r="N51" i="43"/>
  <c r="K51" i="43"/>
  <c r="O51" i="43"/>
  <c r="L51" i="43"/>
  <c r="M51" i="43" s="1"/>
  <c r="J51" i="43"/>
  <c r="O58" i="43"/>
  <c r="J58" i="43"/>
  <c r="L58" i="43"/>
  <c r="M58" i="43" s="1"/>
  <c r="N58" i="43"/>
  <c r="K58" i="43"/>
  <c r="J57" i="41"/>
  <c r="J57" i="44"/>
  <c r="L54" i="43"/>
  <c r="M54" i="43" s="1"/>
  <c r="J57" i="39"/>
  <c r="N57" i="39"/>
  <c r="L57" i="39"/>
  <c r="K57" i="39"/>
  <c r="O57" i="39"/>
  <c r="J51" i="39"/>
  <c r="N51" i="39"/>
  <c r="L51" i="39"/>
  <c r="K51" i="39"/>
  <c r="O51" i="39"/>
  <c r="J53" i="39"/>
  <c r="N53" i="39"/>
  <c r="L53" i="39"/>
  <c r="M53" i="39" s="1"/>
  <c r="K53" i="39"/>
  <c r="O53" i="39"/>
  <c r="L52" i="23"/>
  <c r="M52" i="23" s="1"/>
  <c r="K52" i="23"/>
  <c r="N54" i="23"/>
  <c r="O56" i="23"/>
  <c r="N51" i="23"/>
  <c r="N53" i="23"/>
  <c r="K53" i="23"/>
  <c r="L57" i="23"/>
  <c r="M57" i="23" s="1"/>
  <c r="K58" i="23"/>
  <c r="O52" i="23"/>
  <c r="L54" i="23"/>
  <c r="M54" i="23" s="1"/>
  <c r="J54" i="23"/>
  <c r="N56" i="23"/>
  <c r="L51" i="23"/>
  <c r="M51" i="23" s="1"/>
  <c r="J53" i="23"/>
  <c r="O57" i="23"/>
  <c r="N58" i="23"/>
  <c r="N52" i="23"/>
  <c r="O54" i="23"/>
  <c r="L56" i="23"/>
  <c r="M56" i="23" s="1"/>
  <c r="J51" i="23"/>
  <c r="L58" i="23"/>
  <c r="M58" i="23" s="1"/>
  <c r="L52" i="12"/>
  <c r="M52" i="12" s="1"/>
  <c r="J52" i="12"/>
  <c r="N52" i="12"/>
  <c r="K52" i="12"/>
  <c r="O52" i="12"/>
  <c r="J51" i="12"/>
  <c r="N51" i="12"/>
  <c r="K51" i="12"/>
  <c r="O51" i="12"/>
  <c r="L51" i="12"/>
  <c r="M51" i="12" s="1"/>
  <c r="L54" i="12"/>
  <c r="M54" i="12" s="1"/>
  <c r="J54" i="12"/>
  <c r="N54" i="12"/>
  <c r="K54" i="12"/>
  <c r="O54" i="12"/>
  <c r="J57" i="12"/>
  <c r="N57" i="12"/>
  <c r="K57" i="12"/>
  <c r="O57" i="12"/>
  <c r="L57" i="12"/>
  <c r="M57" i="12" s="1"/>
  <c r="J55" i="12"/>
  <c r="N55" i="12"/>
  <c r="K55" i="12"/>
  <c r="O55" i="12"/>
  <c r="L55" i="12"/>
  <c r="M55" i="12" s="1"/>
  <c r="L56" i="12"/>
  <c r="M56" i="12" s="1"/>
  <c r="J56" i="12"/>
  <c r="N56" i="12"/>
  <c r="K56" i="12"/>
  <c r="O56" i="12"/>
  <c r="J53" i="12"/>
  <c r="N53" i="12"/>
  <c r="K53" i="12"/>
  <c r="O53" i="12"/>
  <c r="L53" i="12"/>
  <c r="M53" i="12" s="1"/>
  <c r="J56" i="16"/>
  <c r="J51" i="16"/>
  <c r="N51" i="16"/>
  <c r="K51" i="16"/>
  <c r="O51" i="16"/>
  <c r="L51" i="16"/>
  <c r="M51" i="16" s="1"/>
  <c r="J57" i="16"/>
  <c r="N57" i="16"/>
  <c r="L57" i="16"/>
  <c r="M57" i="16" s="1"/>
  <c r="K57" i="16"/>
  <c r="O57" i="16"/>
  <c r="N56" i="16"/>
  <c r="O56" i="16"/>
  <c r="L56" i="16"/>
  <c r="M56" i="16" s="1"/>
  <c r="L52" i="18"/>
  <c r="M52" i="18" s="1"/>
  <c r="J52" i="18"/>
  <c r="O57" i="18"/>
  <c r="L53" i="18"/>
  <c r="M53" i="18" s="1"/>
  <c r="O56" i="18"/>
  <c r="L56" i="18"/>
  <c r="M56" i="18" s="1"/>
  <c r="N58" i="18"/>
  <c r="N54" i="18"/>
  <c r="L51" i="18"/>
  <c r="M51" i="18" s="1"/>
  <c r="O52" i="18"/>
  <c r="J57" i="18"/>
  <c r="K57" i="18"/>
  <c r="O53" i="18"/>
  <c r="K56" i="18"/>
  <c r="L58" i="18"/>
  <c r="M58" i="18" s="1"/>
  <c r="J58" i="18"/>
  <c r="J54" i="18"/>
  <c r="O51" i="18"/>
  <c r="K52" i="18"/>
  <c r="N57" i="18"/>
  <c r="N53" i="18"/>
  <c r="K53" i="18"/>
  <c r="N56" i="18"/>
  <c r="O58" i="18"/>
  <c r="O54" i="18"/>
  <c r="L54" i="18"/>
  <c r="M54" i="18" s="1"/>
  <c r="K51" i="18"/>
  <c r="J51" i="18"/>
  <c r="L56" i="37"/>
  <c r="M56" i="37" s="1"/>
  <c r="J56" i="37"/>
  <c r="N56" i="37"/>
  <c r="O56" i="37"/>
  <c r="K56" i="37"/>
  <c r="L55" i="37"/>
  <c r="M55" i="37" s="1"/>
  <c r="J55" i="37"/>
  <c r="N53" i="37"/>
  <c r="K51" i="37"/>
  <c r="O57" i="37"/>
  <c r="O55" i="37"/>
  <c r="L53" i="37"/>
  <c r="M53" i="37" s="1"/>
  <c r="J53" i="37"/>
  <c r="N51" i="37"/>
  <c r="K57" i="37"/>
  <c r="L58" i="37"/>
  <c r="M58" i="37" s="1"/>
  <c r="N58" i="37"/>
  <c r="J58" i="37"/>
  <c r="K58" i="37"/>
  <c r="O58" i="37"/>
  <c r="K55" i="37"/>
  <c r="O53" i="37"/>
  <c r="L51" i="37"/>
  <c r="M51" i="37" s="1"/>
  <c r="J51" i="37"/>
  <c r="N57" i="37"/>
  <c r="L52" i="37"/>
  <c r="M52" i="37" s="1"/>
  <c r="N52" i="37"/>
  <c r="J52" i="37"/>
  <c r="K52" i="37"/>
  <c r="O52" i="37"/>
  <c r="L54" i="37"/>
  <c r="M54" i="37" s="1"/>
  <c r="J54" i="37"/>
  <c r="N54" i="37"/>
  <c r="K54" i="37"/>
  <c r="O54" i="37"/>
  <c r="L57" i="37"/>
  <c r="M57" i="37" s="1"/>
  <c r="O53" i="35"/>
  <c r="J51" i="35"/>
  <c r="L58" i="35"/>
  <c r="M58" i="35" s="1"/>
  <c r="K58" i="35"/>
  <c r="O54" i="35"/>
  <c r="P54" i="35" s="1"/>
  <c r="J55" i="35"/>
  <c r="O57" i="35"/>
  <c r="L57" i="35"/>
  <c r="M57" i="35" s="1"/>
  <c r="N57" i="35"/>
  <c r="K57" i="35"/>
  <c r="J57" i="35"/>
  <c r="N53" i="35"/>
  <c r="K53" i="35"/>
  <c r="O51" i="35"/>
  <c r="J58" i="35"/>
  <c r="L54" i="35"/>
  <c r="M54" i="35" s="1"/>
  <c r="K54" i="35"/>
  <c r="N55" i="35"/>
  <c r="L53" i="35"/>
  <c r="M53" i="35" s="1"/>
  <c r="N51" i="35"/>
  <c r="K51" i="35"/>
  <c r="N58" i="35"/>
  <c r="P58" i="35" s="1"/>
  <c r="J54" i="35"/>
  <c r="O55" i="35"/>
  <c r="L55" i="35"/>
  <c r="M55" i="35" s="1"/>
  <c r="J53" i="33"/>
  <c r="N53" i="33"/>
  <c r="K53" i="33"/>
  <c r="O53" i="33"/>
  <c r="L53" i="33"/>
  <c r="M53" i="33" s="1"/>
  <c r="J55" i="33"/>
  <c r="N55" i="33"/>
  <c r="L55" i="33"/>
  <c r="M55" i="33" s="1"/>
  <c r="K55" i="33"/>
  <c r="O55" i="33"/>
  <c r="O52" i="33"/>
  <c r="L52" i="33"/>
  <c r="M52" i="33" s="1"/>
  <c r="J58" i="33"/>
  <c r="K56" i="33"/>
  <c r="K52" i="33"/>
  <c r="O58" i="33"/>
  <c r="L58" i="33"/>
  <c r="M58" i="33" s="1"/>
  <c r="J56" i="33"/>
  <c r="J52" i="33"/>
  <c r="K58" i="33"/>
  <c r="N56" i="33"/>
  <c r="J57" i="33"/>
  <c r="N57" i="33"/>
  <c r="K57" i="33"/>
  <c r="O57" i="33"/>
  <c r="L57" i="33"/>
  <c r="M57" i="33" s="1"/>
  <c r="O56" i="33"/>
  <c r="N56" i="31"/>
  <c r="J56" i="31"/>
  <c r="K56" i="31"/>
  <c r="O56" i="31"/>
  <c r="L56" i="31"/>
  <c r="M56" i="31" s="1"/>
  <c r="K51" i="31"/>
  <c r="O51" i="31"/>
  <c r="L51" i="31"/>
  <c r="N51" i="31"/>
  <c r="J51" i="31"/>
  <c r="K53" i="31"/>
  <c r="O53" i="31"/>
  <c r="L53" i="31"/>
  <c r="M53" i="31" s="1"/>
  <c r="J53" i="31"/>
  <c r="N53" i="31"/>
  <c r="J54" i="31"/>
  <c r="N54" i="31"/>
  <c r="L54" i="31"/>
  <c r="M54" i="31" s="1"/>
  <c r="O54" i="31"/>
  <c r="K54" i="31"/>
  <c r="N52" i="31"/>
  <c r="J52" i="31"/>
  <c r="K52" i="31"/>
  <c r="L52" i="31"/>
  <c r="O52" i="31"/>
  <c r="K57" i="31"/>
  <c r="O57" i="31"/>
  <c r="L57" i="31"/>
  <c r="M57" i="31" s="1"/>
  <c r="J57" i="31"/>
  <c r="N57" i="31"/>
  <c r="J58" i="31"/>
  <c r="N58" i="31"/>
  <c r="L58" i="31"/>
  <c r="M58" i="31" s="1"/>
  <c r="O58" i="31"/>
  <c r="K58" i="31"/>
  <c r="P57" i="44"/>
  <c r="P56" i="55"/>
  <c r="P52" i="43"/>
  <c r="G60" i="44"/>
  <c r="G59" i="43"/>
  <c r="H61" i="55"/>
  <c r="G52" i="16"/>
  <c r="C65" i="32"/>
  <c r="C26" i="34"/>
  <c r="C18" i="32"/>
  <c r="C17" i="32"/>
  <c r="C13" i="34"/>
  <c r="C33" i="38"/>
  <c r="C66" i="32"/>
  <c r="C45" i="40"/>
  <c r="G54" i="16"/>
  <c r="C33" i="17"/>
  <c r="C34" i="17"/>
  <c r="I56" i="39"/>
  <c r="K56" i="39" s="1"/>
  <c r="C13" i="38"/>
  <c r="H55" i="16"/>
  <c r="C41" i="17"/>
  <c r="C42" i="17"/>
  <c r="C30" i="36"/>
  <c r="G61" i="55"/>
  <c r="P56" i="43"/>
  <c r="C45" i="38"/>
  <c r="C46" i="38"/>
  <c r="C37" i="36"/>
  <c r="C38" i="36"/>
  <c r="C62" i="40"/>
  <c r="C61" i="40"/>
  <c r="C46" i="36"/>
  <c r="C45" i="36"/>
  <c r="C61" i="13"/>
  <c r="C62" i="13"/>
  <c r="C10" i="34"/>
  <c r="C9" i="34"/>
  <c r="C38" i="40"/>
  <c r="C37" i="40"/>
  <c r="C38" i="24"/>
  <c r="C37" i="24"/>
  <c r="P58" i="55"/>
  <c r="C22" i="17"/>
  <c r="C21" i="17"/>
  <c r="H51" i="33"/>
  <c r="J51" i="33" s="1"/>
  <c r="C53" i="19"/>
  <c r="C54" i="19"/>
  <c r="C38" i="38"/>
  <c r="C37" i="38"/>
  <c r="F55" i="39"/>
  <c r="I55" i="23"/>
  <c r="L55" i="23" s="1"/>
  <c r="M55" i="23" s="1"/>
  <c r="C18" i="19"/>
  <c r="C17" i="19"/>
  <c r="C9" i="36"/>
  <c r="C10" i="36"/>
  <c r="I58" i="39"/>
  <c r="L58" i="39" s="1"/>
  <c r="C9" i="32"/>
  <c r="C10" i="32"/>
  <c r="C50" i="42"/>
  <c r="C49" i="42"/>
  <c r="H61" i="43"/>
  <c r="H60" i="44"/>
  <c r="F53" i="16"/>
  <c r="C38" i="19"/>
  <c r="C37" i="19"/>
  <c r="C54" i="24"/>
  <c r="C53" i="24"/>
  <c r="C26" i="24"/>
  <c r="C25" i="24"/>
  <c r="C37" i="13"/>
  <c r="C38" i="13"/>
  <c r="C14" i="24"/>
  <c r="C13" i="24"/>
  <c r="C22" i="24"/>
  <c r="C21" i="24"/>
  <c r="C41" i="13"/>
  <c r="C42" i="13"/>
  <c r="C30" i="40"/>
  <c r="C29" i="40"/>
  <c r="C49" i="19"/>
  <c r="C50" i="19"/>
  <c r="C22" i="19"/>
  <c r="C21" i="19"/>
  <c r="C62" i="19"/>
  <c r="C61" i="19"/>
  <c r="C58" i="21"/>
  <c r="C57" i="21"/>
  <c r="H59" i="43"/>
  <c r="C6" i="40"/>
  <c r="C5" i="40"/>
  <c r="C66" i="24"/>
  <c r="C65" i="24"/>
  <c r="I59" i="46"/>
  <c r="C30" i="34"/>
  <c r="C29" i="34"/>
  <c r="C9" i="19"/>
  <c r="C10" i="19"/>
  <c r="C42" i="36"/>
  <c r="C41" i="36"/>
  <c r="C13" i="36"/>
  <c r="C14" i="36"/>
  <c r="C50" i="38"/>
  <c r="C49" i="38"/>
  <c r="C34" i="40"/>
  <c r="C33" i="40"/>
  <c r="C41" i="19"/>
  <c r="C42" i="19"/>
  <c r="C14" i="40"/>
  <c r="C13" i="40"/>
  <c r="C6" i="19"/>
  <c r="C5" i="19"/>
  <c r="C22" i="38"/>
  <c r="C21" i="38"/>
  <c r="C65" i="13"/>
  <c r="C66" i="13"/>
  <c r="C38" i="32"/>
  <c r="C37" i="32"/>
  <c r="C62" i="17"/>
  <c r="C61" i="17"/>
  <c r="H60" i="51"/>
  <c r="H60" i="55"/>
  <c r="C62" i="38"/>
  <c r="C61" i="38"/>
  <c r="C66" i="42"/>
  <c r="C65" i="42"/>
  <c r="C34" i="32"/>
  <c r="C33" i="32"/>
  <c r="C62" i="42"/>
  <c r="C61" i="42"/>
  <c r="C53" i="21"/>
  <c r="C54" i="21"/>
  <c r="F58" i="12"/>
  <c r="C9" i="17"/>
  <c r="C10" i="17"/>
  <c r="C22" i="42"/>
  <c r="C21" i="42"/>
  <c r="C37" i="21"/>
  <c r="C38" i="21"/>
  <c r="I57" i="20"/>
  <c r="J57" i="20" s="1"/>
  <c r="C57" i="36"/>
  <c r="C58" i="36"/>
  <c r="I54" i="33"/>
  <c r="C6" i="34"/>
  <c r="C5" i="34"/>
  <c r="C62" i="32"/>
  <c r="C61" i="32"/>
  <c r="I56" i="35"/>
  <c r="K56" i="35" s="1"/>
  <c r="C29" i="13"/>
  <c r="C30" i="13"/>
  <c r="C30" i="42"/>
  <c r="C29" i="42"/>
  <c r="H58" i="41"/>
  <c r="C57" i="32"/>
  <c r="C58" i="32"/>
  <c r="C46" i="24"/>
  <c r="C45" i="24"/>
  <c r="C13" i="32"/>
  <c r="C14" i="32"/>
  <c r="C25" i="36"/>
  <c r="C26" i="36"/>
  <c r="C21" i="21"/>
  <c r="C22" i="21"/>
  <c r="C42" i="24"/>
  <c r="C41" i="24"/>
  <c r="F58" i="41"/>
  <c r="H62" i="55"/>
  <c r="C49" i="17"/>
  <c r="C50" i="17"/>
  <c r="I52" i="35"/>
  <c r="C46" i="21"/>
  <c r="C45" i="21"/>
  <c r="C5" i="21"/>
  <c r="C6" i="21"/>
  <c r="G54" i="39"/>
  <c r="C46" i="42"/>
  <c r="C45" i="42"/>
  <c r="H55" i="18"/>
  <c r="C58" i="24"/>
  <c r="C57" i="24"/>
  <c r="I52" i="39"/>
  <c r="J52" i="39" s="1"/>
  <c r="C33" i="21"/>
  <c r="C34" i="21"/>
  <c r="C65" i="19"/>
  <c r="C66" i="19"/>
  <c r="C18" i="40"/>
  <c r="C17" i="40"/>
  <c r="C25" i="21"/>
  <c r="C26" i="21"/>
  <c r="C34" i="19"/>
  <c r="C33" i="19"/>
  <c r="C6" i="24"/>
  <c r="C5" i="24"/>
  <c r="F55" i="31"/>
  <c r="I58" i="16"/>
  <c r="C21" i="13"/>
  <c r="C22" i="13"/>
  <c r="P54" i="55"/>
  <c r="C30" i="17"/>
  <c r="C29" i="17"/>
  <c r="C53" i="13"/>
  <c r="C54" i="13"/>
  <c r="C54" i="38"/>
  <c r="C53" i="38"/>
  <c r="C6" i="17"/>
  <c r="C5" i="17"/>
  <c r="C65" i="21"/>
  <c r="C66" i="21"/>
  <c r="C57" i="13"/>
  <c r="C58" i="13"/>
  <c r="C14" i="42"/>
  <c r="C13" i="42"/>
  <c r="C54" i="17"/>
  <c r="C53" i="17"/>
  <c r="C9" i="13"/>
  <c r="C10" i="13"/>
  <c r="C41" i="34"/>
  <c r="C42" i="34"/>
  <c r="C46" i="34"/>
  <c r="C45" i="34"/>
  <c r="C5" i="32"/>
  <c r="C6" i="32"/>
  <c r="C13" i="13"/>
  <c r="C14" i="13"/>
  <c r="C54" i="32"/>
  <c r="C53" i="32"/>
  <c r="C6" i="42"/>
  <c r="C5" i="42"/>
  <c r="C5" i="13"/>
  <c r="C6" i="13"/>
  <c r="C54" i="42"/>
  <c r="C53" i="42"/>
  <c r="C25" i="32"/>
  <c r="C26" i="32"/>
  <c r="H59" i="47" l="1"/>
  <c r="M51" i="50"/>
  <c r="F59" i="50" s="1"/>
  <c r="M52" i="50"/>
  <c r="G59" i="50" s="1"/>
  <c r="M57" i="39"/>
  <c r="I62" i="39" s="1"/>
  <c r="M58" i="39"/>
  <c r="H62" i="39" s="1"/>
  <c r="M51" i="39"/>
  <c r="F59" i="39" s="1"/>
  <c r="P56" i="46"/>
  <c r="D62" i="36"/>
  <c r="I62" i="53"/>
  <c r="P51" i="44"/>
  <c r="P51" i="46"/>
  <c r="D27" i="24"/>
  <c r="F61" i="55"/>
  <c r="H59" i="53"/>
  <c r="H62" i="46"/>
  <c r="F60" i="18"/>
  <c r="D20" i="19"/>
  <c r="P56" i="49"/>
  <c r="H60" i="35"/>
  <c r="D30" i="36"/>
  <c r="P54" i="23"/>
  <c r="I62" i="44"/>
  <c r="D28" i="36"/>
  <c r="H59" i="51"/>
  <c r="P54" i="43"/>
  <c r="P51" i="50"/>
  <c r="F60" i="46"/>
  <c r="D22" i="19"/>
  <c r="D19" i="19"/>
  <c r="D21" i="19"/>
  <c r="P55" i="44"/>
  <c r="P58" i="45"/>
  <c r="M52" i="31"/>
  <c r="H59" i="31" s="1"/>
  <c r="M51" i="31"/>
  <c r="I59" i="31" s="1"/>
  <c r="P51" i="53"/>
  <c r="P51" i="55"/>
  <c r="P54" i="46"/>
  <c r="P51" i="48"/>
  <c r="P53" i="49"/>
  <c r="P55" i="50"/>
  <c r="G61" i="46"/>
  <c r="H62" i="43"/>
  <c r="P56" i="16"/>
  <c r="P52" i="45"/>
  <c r="P57" i="47"/>
  <c r="P51" i="47"/>
  <c r="P55" i="48"/>
  <c r="P55" i="54"/>
  <c r="H60" i="43"/>
  <c r="P56" i="44"/>
  <c r="P53" i="46"/>
  <c r="P56" i="47"/>
  <c r="P58" i="53"/>
  <c r="P52" i="20"/>
  <c r="F59" i="54"/>
  <c r="D61" i="36"/>
  <c r="P58" i="43"/>
  <c r="P52" i="46"/>
  <c r="P54" i="48"/>
  <c r="P58" i="48"/>
  <c r="P52" i="52"/>
  <c r="P54" i="54"/>
  <c r="P51" i="54"/>
  <c r="D60" i="36"/>
  <c r="G62" i="35"/>
  <c r="H60" i="48"/>
  <c r="D59" i="36"/>
  <c r="I59" i="48"/>
  <c r="O58" i="39"/>
  <c r="D43" i="24"/>
  <c r="N57" i="20"/>
  <c r="K57" i="20"/>
  <c r="L57" i="20"/>
  <c r="M57" i="20" s="1"/>
  <c r="O57" i="20"/>
  <c r="H60" i="49"/>
  <c r="G60" i="49"/>
  <c r="K58" i="41"/>
  <c r="L58" i="41"/>
  <c r="M58" i="41" s="1"/>
  <c r="N58" i="41"/>
  <c r="J58" i="41"/>
  <c r="O58" i="41"/>
  <c r="J55" i="39"/>
  <c r="N55" i="39"/>
  <c r="K55" i="39"/>
  <c r="O55" i="39"/>
  <c r="L55" i="39"/>
  <c r="M55" i="39" s="1"/>
  <c r="J56" i="39"/>
  <c r="K58" i="39"/>
  <c r="N58" i="39"/>
  <c r="L52" i="39"/>
  <c r="N56" i="39"/>
  <c r="L56" i="39"/>
  <c r="N54" i="39"/>
  <c r="J54" i="39"/>
  <c r="K54" i="39"/>
  <c r="L54" i="39"/>
  <c r="O54" i="39"/>
  <c r="O56" i="39"/>
  <c r="K52" i="39"/>
  <c r="N52" i="39"/>
  <c r="J58" i="39"/>
  <c r="O52" i="39"/>
  <c r="K55" i="23"/>
  <c r="N55" i="23"/>
  <c r="J55" i="23"/>
  <c r="O55" i="23"/>
  <c r="L58" i="12"/>
  <c r="M58" i="12" s="1"/>
  <c r="J58" i="12"/>
  <c r="N58" i="12"/>
  <c r="K58" i="12"/>
  <c r="O58" i="12"/>
  <c r="J53" i="16"/>
  <c r="N53" i="16"/>
  <c r="L53" i="16"/>
  <c r="M53" i="16" s="1"/>
  <c r="K53" i="16"/>
  <c r="O53" i="16"/>
  <c r="N58" i="16"/>
  <c r="J58" i="16"/>
  <c r="K58" i="16"/>
  <c r="L58" i="16"/>
  <c r="M58" i="16" s="1"/>
  <c r="O58" i="16"/>
  <c r="L54" i="16"/>
  <c r="M54" i="16" s="1"/>
  <c r="O54" i="16"/>
  <c r="N54" i="16"/>
  <c r="J54" i="16"/>
  <c r="K54" i="16"/>
  <c r="L55" i="16"/>
  <c r="M55" i="16" s="1"/>
  <c r="K55" i="16"/>
  <c r="J55" i="16"/>
  <c r="O55" i="16"/>
  <c r="N55" i="16"/>
  <c r="L52" i="16"/>
  <c r="M52" i="16" s="1"/>
  <c r="K52" i="16"/>
  <c r="J52" i="16"/>
  <c r="N52" i="16"/>
  <c r="O52" i="16"/>
  <c r="K55" i="18"/>
  <c r="N55" i="18"/>
  <c r="O55" i="18"/>
  <c r="L55" i="18"/>
  <c r="M55" i="18" s="1"/>
  <c r="J55" i="18"/>
  <c r="L52" i="35"/>
  <c r="M52" i="35" s="1"/>
  <c r="K52" i="35"/>
  <c r="N52" i="35"/>
  <c r="O52" i="35"/>
  <c r="J52" i="35"/>
  <c r="D29" i="36"/>
  <c r="L56" i="35"/>
  <c r="M56" i="35" s="1"/>
  <c r="D27" i="36"/>
  <c r="N56" i="35"/>
  <c r="O56" i="35"/>
  <c r="J56" i="35"/>
  <c r="K51" i="33"/>
  <c r="O54" i="33"/>
  <c r="L54" i="33"/>
  <c r="M54" i="33" s="1"/>
  <c r="K54" i="33"/>
  <c r="J54" i="33"/>
  <c r="N54" i="33"/>
  <c r="L51" i="33"/>
  <c r="M51" i="33" s="1"/>
  <c r="N51" i="33"/>
  <c r="O51" i="33"/>
  <c r="K55" i="31"/>
  <c r="O55" i="31"/>
  <c r="L55" i="31"/>
  <c r="M55" i="31" s="1"/>
  <c r="N55" i="31"/>
  <c r="J55" i="31"/>
  <c r="G59" i="44"/>
  <c r="P54" i="49"/>
  <c r="P58" i="46"/>
  <c r="P55" i="33"/>
  <c r="F59" i="55"/>
  <c r="P52" i="50"/>
  <c r="P54" i="47"/>
  <c r="P53" i="44"/>
  <c r="P51" i="43"/>
  <c r="F60" i="44"/>
  <c r="D11" i="19"/>
  <c r="P53" i="47"/>
  <c r="H60" i="37"/>
  <c r="D29" i="38"/>
  <c r="P54" i="51"/>
  <c r="P57" i="51"/>
  <c r="I61" i="37"/>
  <c r="D36" i="38"/>
  <c r="D13" i="19"/>
  <c r="H59" i="44"/>
  <c r="G62" i="45"/>
  <c r="H60" i="46"/>
  <c r="G62" i="48"/>
  <c r="H60" i="50"/>
  <c r="H60" i="54"/>
  <c r="D11" i="21"/>
  <c r="D5" i="21"/>
  <c r="F60" i="20"/>
  <c r="F61" i="20"/>
  <c r="H62" i="20"/>
  <c r="G59" i="20"/>
  <c r="G60" i="20"/>
  <c r="H60" i="20"/>
  <c r="G61" i="20"/>
  <c r="F59" i="20"/>
  <c r="G59" i="54"/>
  <c r="H59" i="52"/>
  <c r="G61" i="49"/>
  <c r="P55" i="55"/>
  <c r="I62" i="50"/>
  <c r="D59" i="19"/>
  <c r="I61" i="50"/>
  <c r="P57" i="53"/>
  <c r="P54" i="50"/>
  <c r="F61" i="53"/>
  <c r="I62" i="47"/>
  <c r="F59" i="53"/>
  <c r="D28" i="24"/>
  <c r="D5" i="24"/>
  <c r="H60" i="47"/>
  <c r="G62" i="44"/>
  <c r="D28" i="38"/>
  <c r="D4" i="21"/>
  <c r="D45" i="19"/>
  <c r="P57" i="23"/>
  <c r="P51" i="37"/>
  <c r="P52" i="44"/>
  <c r="D29" i="24"/>
  <c r="I60" i="47"/>
  <c r="D27" i="38"/>
  <c r="F61" i="48"/>
  <c r="D6" i="21"/>
  <c r="P58" i="50"/>
  <c r="I62" i="46"/>
  <c r="H60" i="23"/>
  <c r="D30" i="24"/>
  <c r="I62" i="51"/>
  <c r="G61" i="18"/>
  <c r="D30" i="38"/>
  <c r="I61" i="53"/>
  <c r="D3" i="21"/>
  <c r="G62" i="53"/>
  <c r="D3" i="24"/>
  <c r="P58" i="54"/>
  <c r="D62" i="19"/>
  <c r="D11" i="34"/>
  <c r="D13" i="34"/>
  <c r="D3" i="38"/>
  <c r="F59" i="47"/>
  <c r="I60" i="50"/>
  <c r="H62" i="54"/>
  <c r="P54" i="37"/>
  <c r="P57" i="54"/>
  <c r="D61" i="19"/>
  <c r="D12" i="34"/>
  <c r="G61" i="47"/>
  <c r="D14" i="34"/>
  <c r="H59" i="45"/>
  <c r="P51" i="49"/>
  <c r="P52" i="54"/>
  <c r="P55" i="46"/>
  <c r="P57" i="46"/>
  <c r="F61" i="47"/>
  <c r="D5" i="38"/>
  <c r="F59" i="43"/>
  <c r="F61" i="54"/>
  <c r="D45" i="17"/>
  <c r="D4" i="38"/>
  <c r="I59" i="37"/>
  <c r="G62" i="50"/>
  <c r="D6" i="38"/>
  <c r="H61" i="53"/>
  <c r="I62" i="54"/>
  <c r="G61" i="16"/>
  <c r="D44" i="17"/>
  <c r="I60" i="49"/>
  <c r="P51" i="51"/>
  <c r="P53" i="33"/>
  <c r="P52" i="33"/>
  <c r="I59" i="44"/>
  <c r="P56" i="51"/>
  <c r="G59" i="46"/>
  <c r="I60" i="33"/>
  <c r="P55" i="47"/>
  <c r="D19" i="34"/>
  <c r="D20" i="34"/>
  <c r="D14" i="21"/>
  <c r="D13" i="21"/>
  <c r="D12" i="21"/>
  <c r="D38" i="38"/>
  <c r="D35" i="38"/>
  <c r="D37" i="38"/>
  <c r="H62" i="18"/>
  <c r="D60" i="19"/>
  <c r="H61" i="51"/>
  <c r="P58" i="33"/>
  <c r="D22" i="34"/>
  <c r="D21" i="34"/>
  <c r="P58" i="52"/>
  <c r="P58" i="18"/>
  <c r="P52" i="23"/>
  <c r="D46" i="19"/>
  <c r="D44" i="19"/>
  <c r="P53" i="54"/>
  <c r="D44" i="24"/>
  <c r="D43" i="19"/>
  <c r="D45" i="24"/>
  <c r="P53" i="51"/>
  <c r="P51" i="12"/>
  <c r="D46" i="24"/>
  <c r="P53" i="23"/>
  <c r="P57" i="12"/>
  <c r="P58" i="37"/>
  <c r="P54" i="52"/>
  <c r="P58" i="51"/>
  <c r="P52" i="18"/>
  <c r="P53" i="20"/>
  <c r="P55" i="20"/>
  <c r="H62" i="45"/>
  <c r="P51" i="23"/>
  <c r="P56" i="12"/>
  <c r="P53" i="18"/>
  <c r="F62" i="46"/>
  <c r="D4" i="24"/>
  <c r="D6" i="24"/>
  <c r="H59" i="18"/>
  <c r="D14" i="19"/>
  <c r="D43" i="17"/>
  <c r="D12" i="19"/>
  <c r="D46" i="17"/>
  <c r="P55" i="45"/>
  <c r="P54" i="31"/>
  <c r="H62" i="48"/>
  <c r="H61" i="46"/>
  <c r="H61" i="47"/>
  <c r="P58" i="31"/>
  <c r="F60" i="50"/>
  <c r="P53" i="35"/>
  <c r="F62" i="53"/>
  <c r="P53" i="43"/>
  <c r="P53" i="37"/>
  <c r="P51" i="31"/>
  <c r="P57" i="31"/>
  <c r="P57" i="43"/>
  <c r="P54" i="53"/>
  <c r="I59" i="54"/>
  <c r="H59" i="46"/>
  <c r="P58" i="47"/>
  <c r="P53" i="52"/>
  <c r="P58" i="23"/>
  <c r="P54" i="20"/>
  <c r="P52" i="41"/>
  <c r="P58" i="20"/>
  <c r="P54" i="12"/>
  <c r="P53" i="53"/>
  <c r="P57" i="16"/>
  <c r="P52" i="37"/>
  <c r="F62" i="51"/>
  <c r="H62" i="35"/>
  <c r="G60" i="47"/>
  <c r="G60" i="55"/>
  <c r="G62" i="54"/>
  <c r="G60" i="37"/>
  <c r="P57" i="55"/>
  <c r="G59" i="52"/>
  <c r="P51" i="45"/>
  <c r="P57" i="37"/>
  <c r="P52" i="31"/>
  <c r="P53" i="39"/>
  <c r="G60" i="50"/>
  <c r="F62" i="47"/>
  <c r="G60" i="54"/>
  <c r="P53" i="45"/>
  <c r="G60" i="23"/>
  <c r="F61" i="37"/>
  <c r="F62" i="50"/>
  <c r="F59" i="48"/>
  <c r="G62" i="55"/>
  <c r="P55" i="12"/>
  <c r="F59" i="37"/>
  <c r="F60" i="47"/>
  <c r="P57" i="33"/>
  <c r="P56" i="50"/>
  <c r="I59" i="43"/>
  <c r="G62" i="43"/>
  <c r="I61" i="54"/>
  <c r="F62" i="54"/>
  <c r="P57" i="18"/>
  <c r="P56" i="45"/>
  <c r="P51" i="20"/>
  <c r="P55" i="35"/>
  <c r="P56" i="18"/>
  <c r="P55" i="37"/>
  <c r="P56" i="48"/>
  <c r="P56" i="37"/>
  <c r="I61" i="55"/>
  <c r="I59" i="55"/>
  <c r="G59" i="53"/>
  <c r="I61" i="48"/>
  <c r="P58" i="49"/>
  <c r="P55" i="49"/>
  <c r="I62" i="55"/>
  <c r="P56" i="23"/>
  <c r="P53" i="12"/>
  <c r="P56" i="41"/>
  <c r="I60" i="45"/>
  <c r="F60" i="45"/>
  <c r="P51" i="52"/>
  <c r="F62" i="44"/>
  <c r="H59" i="54"/>
  <c r="I59" i="53"/>
  <c r="I62" i="52"/>
  <c r="F60" i="54"/>
  <c r="F62" i="48"/>
  <c r="G62" i="47"/>
  <c r="D66" i="19"/>
  <c r="D63" i="19"/>
  <c r="D64" i="19"/>
  <c r="D65" i="19"/>
  <c r="I60" i="18"/>
  <c r="P53" i="48"/>
  <c r="D7" i="24"/>
  <c r="D10" i="24"/>
  <c r="D9" i="24"/>
  <c r="D8" i="24"/>
  <c r="I59" i="23"/>
  <c r="G60" i="46"/>
  <c r="H62" i="50"/>
  <c r="D17" i="34"/>
  <c r="D15" i="34"/>
  <c r="D16" i="34"/>
  <c r="D18" i="34"/>
  <c r="D6" i="36"/>
  <c r="D4" i="36"/>
  <c r="D5" i="36"/>
  <c r="D3" i="36"/>
  <c r="F59" i="35"/>
  <c r="H61" i="18"/>
  <c r="G59" i="45"/>
  <c r="H62" i="53"/>
  <c r="P51" i="16"/>
  <c r="P54" i="41"/>
  <c r="P52" i="48"/>
  <c r="P57" i="35"/>
  <c r="D32" i="36"/>
  <c r="D33" i="36"/>
  <c r="D34" i="36"/>
  <c r="D31" i="36"/>
  <c r="G60" i="35"/>
  <c r="G61" i="53"/>
  <c r="H61" i="49"/>
  <c r="G59" i="47"/>
  <c r="H61" i="52"/>
  <c r="H62" i="44"/>
  <c r="I61" i="47"/>
  <c r="F59" i="46"/>
  <c r="P53" i="50"/>
  <c r="D45" i="32"/>
  <c r="D44" i="32"/>
  <c r="D43" i="32"/>
  <c r="D46" i="32"/>
  <c r="G61" i="31"/>
  <c r="D54" i="24"/>
  <c r="D53" i="24"/>
  <c r="D52" i="24"/>
  <c r="D51" i="24"/>
  <c r="G62" i="46"/>
  <c r="D29" i="21"/>
  <c r="D27" i="21"/>
  <c r="D28" i="21"/>
  <c r="D30" i="21"/>
  <c r="I59" i="47"/>
  <c r="D54" i="42"/>
  <c r="D53" i="42"/>
  <c r="D52" i="42"/>
  <c r="D51" i="42"/>
  <c r="I62" i="41"/>
  <c r="D9" i="21"/>
  <c r="D10" i="21"/>
  <c r="D8" i="21"/>
  <c r="D7" i="21"/>
  <c r="D14" i="42"/>
  <c r="D13" i="42"/>
  <c r="D12" i="42"/>
  <c r="D11" i="42"/>
  <c r="G59" i="41"/>
  <c r="P55" i="51"/>
  <c r="D20" i="38"/>
  <c r="D21" i="38"/>
  <c r="D19" i="38"/>
  <c r="D22" i="38"/>
  <c r="F60" i="37"/>
  <c r="P57" i="49"/>
  <c r="D6" i="32"/>
  <c r="D5" i="32"/>
  <c r="D4" i="32"/>
  <c r="D3" i="32"/>
  <c r="P57" i="45"/>
  <c r="P56" i="20"/>
  <c r="D44" i="34"/>
  <c r="D46" i="34"/>
  <c r="D45" i="34"/>
  <c r="D43" i="34"/>
  <c r="H61" i="33"/>
  <c r="H61" i="16"/>
  <c r="P51" i="18"/>
  <c r="F62" i="43"/>
  <c r="H62" i="52"/>
  <c r="P51" i="41"/>
  <c r="H60" i="53"/>
  <c r="G60" i="48"/>
  <c r="D45" i="38"/>
  <c r="D46" i="38"/>
  <c r="D43" i="38"/>
  <c r="G61" i="37"/>
  <c r="D44" i="38"/>
  <c r="D54" i="40"/>
  <c r="D53" i="40"/>
  <c r="D52" i="40"/>
  <c r="D51" i="40"/>
  <c r="D60" i="34"/>
  <c r="D62" i="34"/>
  <c r="D61" i="34"/>
  <c r="G62" i="33"/>
  <c r="D59" i="34"/>
  <c r="I61" i="44"/>
  <c r="D36" i="13"/>
  <c r="D37" i="13"/>
  <c r="D38" i="13"/>
  <c r="D35" i="13"/>
  <c r="D19" i="21"/>
  <c r="D20" i="21"/>
  <c r="I60" i="20"/>
  <c r="D22" i="21"/>
  <c r="D21" i="21"/>
  <c r="D38" i="42"/>
  <c r="D37" i="42"/>
  <c r="D36" i="42"/>
  <c r="D35" i="42"/>
  <c r="I61" i="41"/>
  <c r="F60" i="52"/>
  <c r="D6" i="40"/>
  <c r="D5" i="40"/>
  <c r="D4" i="40"/>
  <c r="D3" i="40"/>
  <c r="I61" i="46"/>
  <c r="D35" i="21"/>
  <c r="D36" i="21"/>
  <c r="D38" i="21"/>
  <c r="D37" i="21"/>
  <c r="I61" i="20"/>
  <c r="G61" i="50"/>
  <c r="D13" i="38"/>
  <c r="D14" i="38"/>
  <c r="D11" i="38"/>
  <c r="H59" i="37"/>
  <c r="D12" i="38"/>
  <c r="D50" i="24"/>
  <c r="D49" i="24"/>
  <c r="D48" i="24"/>
  <c r="D47" i="24"/>
  <c r="D36" i="34"/>
  <c r="D37" i="34"/>
  <c r="D35" i="34"/>
  <c r="D38" i="34"/>
  <c r="F61" i="33"/>
  <c r="G59" i="51"/>
  <c r="P53" i="41"/>
  <c r="D18" i="19"/>
  <c r="D15" i="19"/>
  <c r="D17" i="19"/>
  <c r="D16" i="19"/>
  <c r="G59" i="18"/>
  <c r="I61" i="43"/>
  <c r="D61" i="21"/>
  <c r="D59" i="21"/>
  <c r="D60" i="21"/>
  <c r="D62" i="21"/>
  <c r="F60" i="53"/>
  <c r="D22" i="32"/>
  <c r="D20" i="32"/>
  <c r="D21" i="32"/>
  <c r="D19" i="32"/>
  <c r="I60" i="31"/>
  <c r="I61" i="49"/>
  <c r="D53" i="32"/>
  <c r="D52" i="32"/>
  <c r="D51" i="32"/>
  <c r="D54" i="32"/>
  <c r="F62" i="31"/>
  <c r="I60" i="55"/>
  <c r="P56" i="54"/>
  <c r="P56" i="33"/>
  <c r="D4" i="19"/>
  <c r="D5" i="19"/>
  <c r="D3" i="19"/>
  <c r="D6" i="19"/>
  <c r="I61" i="45"/>
  <c r="D52" i="38"/>
  <c r="D53" i="38"/>
  <c r="D51" i="38"/>
  <c r="D54" i="38"/>
  <c r="D6" i="42"/>
  <c r="D5" i="42"/>
  <c r="D4" i="42"/>
  <c r="D3" i="42"/>
  <c r="I59" i="41"/>
  <c r="P54" i="18"/>
  <c r="G61" i="48"/>
  <c r="D14" i="32"/>
  <c r="D13" i="32"/>
  <c r="D11" i="32"/>
  <c r="D12" i="32"/>
  <c r="F59" i="51"/>
  <c r="D20" i="13"/>
  <c r="D21" i="13"/>
  <c r="D22" i="13"/>
  <c r="D19" i="13"/>
  <c r="I60" i="12"/>
  <c r="P57" i="52"/>
  <c r="D30" i="19"/>
  <c r="D27" i="19"/>
  <c r="D29" i="19"/>
  <c r="D28" i="19"/>
  <c r="H60" i="18"/>
  <c r="P57" i="48"/>
  <c r="D46" i="42"/>
  <c r="D45" i="42"/>
  <c r="D44" i="42"/>
  <c r="D43" i="42"/>
  <c r="H61" i="41"/>
  <c r="G62" i="18"/>
  <c r="F60" i="48"/>
  <c r="D34" i="24"/>
  <c r="D33" i="24"/>
  <c r="D32" i="24"/>
  <c r="D31" i="24"/>
  <c r="F59" i="52"/>
  <c r="D41" i="38"/>
  <c r="D39" i="38"/>
  <c r="D40" i="38"/>
  <c r="D42" i="38"/>
  <c r="P57" i="39"/>
  <c r="F59" i="23"/>
  <c r="D64" i="36"/>
  <c r="D65" i="36"/>
  <c r="D66" i="36"/>
  <c r="D63" i="36"/>
  <c r="G59" i="33"/>
  <c r="H59" i="33"/>
  <c r="G60" i="43"/>
  <c r="D22" i="42"/>
  <c r="D21" i="42"/>
  <c r="D20" i="42"/>
  <c r="D19" i="42"/>
  <c r="I60" i="41"/>
  <c r="D9" i="38"/>
  <c r="D7" i="38"/>
  <c r="D8" i="38"/>
  <c r="D10" i="38"/>
  <c r="P55" i="41"/>
  <c r="P51" i="35"/>
  <c r="D6" i="17"/>
  <c r="D4" i="17"/>
  <c r="D5" i="17"/>
  <c r="D3" i="17"/>
  <c r="F59" i="16"/>
  <c r="I60" i="44"/>
  <c r="D30" i="42"/>
  <c r="D29" i="42"/>
  <c r="D28" i="42"/>
  <c r="D27" i="42"/>
  <c r="H60" i="41"/>
  <c r="G59" i="48"/>
  <c r="D52" i="36"/>
  <c r="D53" i="36"/>
  <c r="D54" i="36"/>
  <c r="F62" i="35"/>
  <c r="D51" i="36"/>
  <c r="I60" i="46"/>
  <c r="G60" i="51"/>
  <c r="F61" i="50"/>
  <c r="D62" i="24"/>
  <c r="D61" i="24"/>
  <c r="D60" i="24"/>
  <c r="D59" i="24"/>
  <c r="G62" i="23"/>
  <c r="P51" i="39"/>
  <c r="P56" i="52"/>
  <c r="G61" i="23"/>
  <c r="D34" i="38"/>
  <c r="D31" i="38"/>
  <c r="D33" i="38"/>
  <c r="D32" i="38"/>
  <c r="D18" i="21"/>
  <c r="D15" i="21"/>
  <c r="D17" i="21"/>
  <c r="D16" i="21"/>
  <c r="P56" i="31"/>
  <c r="F59" i="49"/>
  <c r="G61" i="43"/>
  <c r="F60" i="43"/>
  <c r="I61" i="52"/>
  <c r="P57" i="41"/>
  <c r="I59" i="20"/>
  <c r="D52" i="13"/>
  <c r="D53" i="13"/>
  <c r="D54" i="13"/>
  <c r="D51" i="13"/>
  <c r="F62" i="12"/>
  <c r="I61" i="51"/>
  <c r="G62" i="49"/>
  <c r="P53" i="31"/>
  <c r="D12" i="13"/>
  <c r="D13" i="13"/>
  <c r="D14" i="13"/>
  <c r="D11" i="13"/>
  <c r="H60" i="45"/>
  <c r="P53" i="55"/>
  <c r="D45" i="21"/>
  <c r="D43" i="21"/>
  <c r="D44" i="21"/>
  <c r="D46" i="21"/>
  <c r="D36" i="36"/>
  <c r="D37" i="36"/>
  <c r="D38" i="36"/>
  <c r="I61" i="35"/>
  <c r="D35" i="36"/>
  <c r="P52" i="49"/>
  <c r="D54" i="17"/>
  <c r="D52" i="17"/>
  <c r="D53" i="17"/>
  <c r="D51" i="17"/>
  <c r="I62" i="16"/>
  <c r="G62" i="51"/>
  <c r="D23" i="19"/>
  <c r="D24" i="19"/>
  <c r="D25" i="19"/>
  <c r="D26" i="19"/>
  <c r="D61" i="32"/>
  <c r="D60" i="32"/>
  <c r="D62" i="32"/>
  <c r="D59" i="32"/>
  <c r="G62" i="31"/>
  <c r="D50" i="19"/>
  <c r="D47" i="19"/>
  <c r="D48" i="19"/>
  <c r="D49" i="19"/>
  <c r="D22" i="40"/>
  <c r="D21" i="40"/>
  <c r="D20" i="40"/>
  <c r="D19" i="40"/>
  <c r="F60" i="39"/>
  <c r="D52" i="34"/>
  <c r="D54" i="34"/>
  <c r="D53" i="34"/>
  <c r="D51" i="34"/>
  <c r="I62" i="33"/>
  <c r="D24" i="34"/>
  <c r="D25" i="34"/>
  <c r="D23" i="34"/>
  <c r="D26" i="34"/>
  <c r="F60" i="33"/>
  <c r="D44" i="13"/>
  <c r="G61" i="12"/>
  <c r="D45" i="13"/>
  <c r="D46" i="13"/>
  <c r="D43" i="13"/>
  <c r="D22" i="36"/>
  <c r="I60" i="35"/>
  <c r="D20" i="36"/>
  <c r="D21" i="36"/>
  <c r="D19" i="36"/>
  <c r="F60" i="35"/>
  <c r="F59" i="45"/>
  <c r="H61" i="23"/>
  <c r="H61" i="44"/>
  <c r="D11" i="24"/>
  <c r="D14" i="24"/>
  <c r="D13" i="24"/>
  <c r="H59" i="23"/>
  <c r="D12" i="24"/>
  <c r="D54" i="19"/>
  <c r="D52" i="19"/>
  <c r="D53" i="19"/>
  <c r="D51" i="19"/>
  <c r="I60" i="23"/>
  <c r="D22" i="24"/>
  <c r="D21" i="24"/>
  <c r="D19" i="24"/>
  <c r="D20" i="24"/>
  <c r="P55" i="52"/>
  <c r="P55" i="43"/>
  <c r="D28" i="13"/>
  <c r="D29" i="13"/>
  <c r="D30" i="13"/>
  <c r="G60" i="12"/>
  <c r="D27" i="13"/>
  <c r="F62" i="49"/>
  <c r="P52" i="12"/>
  <c r="F62" i="45"/>
  <c r="P54" i="45"/>
  <c r="F60" i="51"/>
  <c r="G61" i="45"/>
  <c r="D4" i="13"/>
  <c r="D5" i="13"/>
  <c r="D6" i="13"/>
  <c r="I59" i="12"/>
  <c r="D3" i="13"/>
  <c r="H61" i="54"/>
  <c r="D49" i="17"/>
  <c r="D50" i="17"/>
  <c r="D47" i="17"/>
  <c r="D48" i="17"/>
  <c r="H59" i="49"/>
  <c r="D61" i="38"/>
  <c r="D62" i="38"/>
  <c r="D59" i="38"/>
  <c r="D60" i="38"/>
  <c r="G62" i="37"/>
  <c r="D30" i="32"/>
  <c r="D29" i="32"/>
  <c r="D28" i="32"/>
  <c r="D27" i="32"/>
  <c r="H60" i="31"/>
  <c r="G60" i="52"/>
  <c r="I59" i="50" l="1"/>
  <c r="H59" i="50"/>
  <c r="M56" i="39"/>
  <c r="G61" i="39" s="1"/>
  <c r="G62" i="39"/>
  <c r="M52" i="39"/>
  <c r="H59" i="39" s="1"/>
  <c r="M54" i="39"/>
  <c r="G60" i="39" s="1"/>
  <c r="J61" i="55"/>
  <c r="G59" i="31"/>
  <c r="F59" i="31"/>
  <c r="D11" i="17"/>
  <c r="P55" i="23"/>
  <c r="J60" i="46"/>
  <c r="O60" i="46"/>
  <c r="J59" i="54"/>
  <c r="J60" i="20"/>
  <c r="N60" i="20"/>
  <c r="K60" i="20"/>
  <c r="O60" i="20"/>
  <c r="L60" i="20"/>
  <c r="M60" i="20" s="1"/>
  <c r="L62" i="54"/>
  <c r="J62" i="54"/>
  <c r="N62" i="54"/>
  <c r="K62" i="54"/>
  <c r="G64" i="54" s="1"/>
  <c r="O62" i="54"/>
  <c r="O59" i="54"/>
  <c r="K59" i="54"/>
  <c r="F63" i="54" s="1"/>
  <c r="N59" i="54"/>
  <c r="L59" i="54"/>
  <c r="M59" i="54" s="1"/>
  <c r="O61" i="55"/>
  <c r="J59" i="55"/>
  <c r="N59" i="55"/>
  <c r="K59" i="55"/>
  <c r="F63" i="55" s="1"/>
  <c r="O59" i="55"/>
  <c r="L59" i="55"/>
  <c r="M59" i="55" s="1"/>
  <c r="K61" i="55"/>
  <c r="F64" i="55" s="1"/>
  <c r="N61" i="55"/>
  <c r="L61" i="55"/>
  <c r="M61" i="55" s="1"/>
  <c r="J61" i="53"/>
  <c r="N61" i="53"/>
  <c r="K61" i="53"/>
  <c r="I64" i="53" s="1"/>
  <c r="O61" i="53"/>
  <c r="L61" i="53"/>
  <c r="M61" i="53" s="1"/>
  <c r="L62" i="53"/>
  <c r="M62" i="53" s="1"/>
  <c r="O62" i="53"/>
  <c r="J62" i="53"/>
  <c r="K62" i="53"/>
  <c r="H64" i="53" s="1"/>
  <c r="N62" i="53"/>
  <c r="J59" i="53"/>
  <c r="N59" i="53"/>
  <c r="K59" i="53"/>
  <c r="I63" i="53" s="1"/>
  <c r="O59" i="53"/>
  <c r="L59" i="53"/>
  <c r="M59" i="53" s="1"/>
  <c r="L62" i="50"/>
  <c r="M62" i="50" s="1"/>
  <c r="O62" i="50"/>
  <c r="N62" i="50"/>
  <c r="J62" i="50"/>
  <c r="K62" i="50"/>
  <c r="G64" i="50" s="1"/>
  <c r="J59" i="50"/>
  <c r="L60" i="50"/>
  <c r="K60" i="50"/>
  <c r="G63" i="50" s="1"/>
  <c r="J60" i="50"/>
  <c r="N60" i="50"/>
  <c r="O60" i="50"/>
  <c r="N59" i="47"/>
  <c r="K59" i="47"/>
  <c r="I63" i="47" s="1"/>
  <c r="O59" i="47"/>
  <c r="L59" i="47"/>
  <c r="M59" i="47" s="1"/>
  <c r="J59" i="47"/>
  <c r="N60" i="47"/>
  <c r="J60" i="47"/>
  <c r="K60" i="47"/>
  <c r="H63" i="47" s="1"/>
  <c r="O60" i="47"/>
  <c r="L60" i="47"/>
  <c r="M60" i="47" s="1"/>
  <c r="N61" i="47"/>
  <c r="K61" i="47"/>
  <c r="I64" i="47" s="1"/>
  <c r="O61" i="47"/>
  <c r="L61" i="47"/>
  <c r="M61" i="47" s="1"/>
  <c r="J61" i="47"/>
  <c r="J62" i="46"/>
  <c r="N62" i="46"/>
  <c r="O62" i="46"/>
  <c r="K62" i="46"/>
  <c r="H64" i="46" s="1"/>
  <c r="L62" i="46"/>
  <c r="M62" i="46" s="1"/>
  <c r="K60" i="46"/>
  <c r="H63" i="46" s="1"/>
  <c r="K59" i="46"/>
  <c r="I63" i="46" s="1"/>
  <c r="O59" i="46"/>
  <c r="L59" i="46"/>
  <c r="M59" i="46" s="1"/>
  <c r="J59" i="46"/>
  <c r="N59" i="46"/>
  <c r="N60" i="46"/>
  <c r="L60" i="46"/>
  <c r="M60" i="46" s="1"/>
  <c r="L60" i="44"/>
  <c r="M60" i="44" s="1"/>
  <c r="J60" i="44"/>
  <c r="N60" i="44"/>
  <c r="O60" i="44"/>
  <c r="K60" i="44"/>
  <c r="G63" i="44" s="1"/>
  <c r="L59" i="43"/>
  <c r="M59" i="43" s="1"/>
  <c r="N59" i="43"/>
  <c r="K59" i="43"/>
  <c r="I63" i="43" s="1"/>
  <c r="O59" i="43"/>
  <c r="J59" i="43"/>
  <c r="L62" i="44"/>
  <c r="M62" i="44" s="1"/>
  <c r="J62" i="44"/>
  <c r="N62" i="44"/>
  <c r="O62" i="44"/>
  <c r="K62" i="44"/>
  <c r="G64" i="44" s="1"/>
  <c r="K60" i="35"/>
  <c r="G63" i="35" s="1"/>
  <c r="O60" i="35"/>
  <c r="J60" i="35"/>
  <c r="L60" i="35"/>
  <c r="M60" i="35" s="1"/>
  <c r="N60" i="35"/>
  <c r="H59" i="20"/>
  <c r="J59" i="20" s="1"/>
  <c r="F62" i="20"/>
  <c r="G62" i="20"/>
  <c r="D28" i="17"/>
  <c r="D27" i="17"/>
  <c r="D35" i="24"/>
  <c r="D14" i="17"/>
  <c r="D13" i="17"/>
  <c r="D30" i="17"/>
  <c r="D29" i="17"/>
  <c r="H59" i="16"/>
  <c r="D12" i="17"/>
  <c r="D38" i="24"/>
  <c r="F59" i="44"/>
  <c r="D43" i="40"/>
  <c r="D44" i="40"/>
  <c r="D45" i="40"/>
  <c r="D3" i="34"/>
  <c r="P53" i="16"/>
  <c r="D46" i="40"/>
  <c r="P52" i="39"/>
  <c r="P56" i="39"/>
  <c r="P54" i="16"/>
  <c r="G61" i="51"/>
  <c r="F60" i="49"/>
  <c r="I59" i="33"/>
  <c r="D6" i="34"/>
  <c r="D5" i="34"/>
  <c r="D4" i="34"/>
  <c r="P52" i="16"/>
  <c r="F60" i="23"/>
  <c r="D37" i="17"/>
  <c r="D36" i="17"/>
  <c r="D38" i="17"/>
  <c r="D35" i="17"/>
  <c r="H60" i="52"/>
  <c r="P55" i="16"/>
  <c r="D36" i="24"/>
  <c r="H62" i="37"/>
  <c r="D37" i="24"/>
  <c r="F61" i="23"/>
  <c r="I60" i="37"/>
  <c r="L60" i="37" s="1"/>
  <c r="M60" i="37" s="1"/>
  <c r="F61" i="41"/>
  <c r="H62" i="51"/>
  <c r="N62" i="51" s="1"/>
  <c r="I62" i="31"/>
  <c r="H61" i="50"/>
  <c r="N61" i="50" s="1"/>
  <c r="H61" i="45"/>
  <c r="I60" i="39"/>
  <c r="G60" i="41"/>
  <c r="F59" i="33"/>
  <c r="I62" i="45"/>
  <c r="N62" i="45" s="1"/>
  <c r="H62" i="31"/>
  <c r="F61" i="35"/>
  <c r="H61" i="37"/>
  <c r="K61" i="37" s="1"/>
  <c r="I62" i="48"/>
  <c r="N62" i="48" s="1"/>
  <c r="G59" i="49"/>
  <c r="G61" i="44"/>
  <c r="I59" i="45"/>
  <c r="K59" i="45" s="1"/>
  <c r="F61" i="51"/>
  <c r="I62" i="12"/>
  <c r="I60" i="43"/>
  <c r="J60" i="43" s="1"/>
  <c r="G59" i="16"/>
  <c r="G59" i="37"/>
  <c r="K59" i="37" s="1"/>
  <c r="G62" i="52"/>
  <c r="P54" i="33"/>
  <c r="H62" i="47"/>
  <c r="N62" i="47" s="1"/>
  <c r="H61" i="48"/>
  <c r="N61" i="48" s="1"/>
  <c r="F61" i="43"/>
  <c r="F62" i="39"/>
  <c r="G60" i="53"/>
  <c r="F61" i="52"/>
  <c r="I59" i="49"/>
  <c r="H62" i="23"/>
  <c r="H59" i="48"/>
  <c r="K59" i="48" s="1"/>
  <c r="F59" i="41"/>
  <c r="F61" i="45"/>
  <c r="F60" i="55"/>
  <c r="F61" i="46"/>
  <c r="P52" i="35"/>
  <c r="H61" i="31"/>
  <c r="P58" i="16"/>
  <c r="F62" i="52"/>
  <c r="F62" i="55"/>
  <c r="I62" i="49"/>
  <c r="F62" i="33"/>
  <c r="F62" i="16"/>
  <c r="G60" i="31"/>
  <c r="G60" i="45"/>
  <c r="L60" i="45" s="1"/>
  <c r="M60" i="45" s="1"/>
  <c r="F61" i="49"/>
  <c r="I60" i="53"/>
  <c r="P58" i="39"/>
  <c r="G61" i="33"/>
  <c r="H59" i="41"/>
  <c r="G61" i="54"/>
  <c r="O61" i="54" s="1"/>
  <c r="H61" i="12"/>
  <c r="D50" i="21"/>
  <c r="D47" i="21"/>
  <c r="D49" i="21"/>
  <c r="D48" i="21"/>
  <c r="D33" i="17"/>
  <c r="D34" i="17"/>
  <c r="D31" i="17"/>
  <c r="D32" i="17"/>
  <c r="D16" i="13"/>
  <c r="D17" i="13"/>
  <c r="D18" i="13"/>
  <c r="D15" i="13"/>
  <c r="D14" i="40"/>
  <c r="D13" i="40"/>
  <c r="D12" i="40"/>
  <c r="D11" i="40"/>
  <c r="I61" i="33"/>
  <c r="D40" i="13"/>
  <c r="D41" i="13"/>
  <c r="D42" i="13"/>
  <c r="D39" i="13"/>
  <c r="D58" i="24"/>
  <c r="D57" i="24"/>
  <c r="D56" i="24"/>
  <c r="D55" i="24"/>
  <c r="D62" i="13"/>
  <c r="D60" i="13"/>
  <c r="D61" i="13"/>
  <c r="D59" i="13"/>
  <c r="G62" i="12"/>
  <c r="D66" i="38"/>
  <c r="D63" i="38"/>
  <c r="D65" i="38"/>
  <c r="D64" i="38"/>
  <c r="I60" i="51"/>
  <c r="L60" i="51" s="1"/>
  <c r="M60" i="51" s="1"/>
  <c r="D26" i="24"/>
  <c r="D25" i="24"/>
  <c r="D24" i="24"/>
  <c r="D23" i="24"/>
  <c r="D26" i="40"/>
  <c r="D25" i="40"/>
  <c r="D24" i="40"/>
  <c r="D23" i="40"/>
  <c r="P57" i="20"/>
  <c r="H59" i="12"/>
  <c r="H62" i="49"/>
  <c r="D58" i="13"/>
  <c r="D56" i="13"/>
  <c r="D57" i="13"/>
  <c r="D55" i="13"/>
  <c r="D66" i="24"/>
  <c r="D65" i="24"/>
  <c r="D64" i="24"/>
  <c r="D63" i="24"/>
  <c r="D34" i="42"/>
  <c r="D33" i="42"/>
  <c r="D32" i="42"/>
  <c r="D31" i="42"/>
  <c r="D26" i="42"/>
  <c r="D25" i="42"/>
  <c r="D24" i="42"/>
  <c r="D23" i="42"/>
  <c r="I59" i="52"/>
  <c r="J59" i="52" s="1"/>
  <c r="I60" i="48"/>
  <c r="L60" i="48" s="1"/>
  <c r="M60" i="48" s="1"/>
  <c r="D50" i="42"/>
  <c r="D49" i="42"/>
  <c r="D48" i="42"/>
  <c r="D47" i="42"/>
  <c r="G60" i="18"/>
  <c r="J60" i="18" s="1"/>
  <c r="I59" i="51"/>
  <c r="K59" i="51" s="1"/>
  <c r="D7" i="19"/>
  <c r="D8" i="19"/>
  <c r="D10" i="19"/>
  <c r="D9" i="19"/>
  <c r="D57" i="32"/>
  <c r="D56" i="32"/>
  <c r="D58" i="32"/>
  <c r="D55" i="32"/>
  <c r="D41" i="24"/>
  <c r="I59" i="39"/>
  <c r="I60" i="52"/>
  <c r="D25" i="21"/>
  <c r="D26" i="21"/>
  <c r="D23" i="21"/>
  <c r="D24" i="21"/>
  <c r="F61" i="12"/>
  <c r="F61" i="44"/>
  <c r="D36" i="19"/>
  <c r="D37" i="19"/>
  <c r="D35" i="19"/>
  <c r="D38" i="19"/>
  <c r="D64" i="34"/>
  <c r="D66" i="34"/>
  <c r="D63" i="34"/>
  <c r="D65" i="34"/>
  <c r="I62" i="43"/>
  <c r="K62" i="43" s="1"/>
  <c r="D10" i="32"/>
  <c r="D8" i="32"/>
  <c r="D7" i="32"/>
  <c r="D9" i="32"/>
  <c r="D44" i="36"/>
  <c r="D45" i="36"/>
  <c r="D46" i="36"/>
  <c r="D43" i="36"/>
  <c r="D37" i="32"/>
  <c r="D36" i="32"/>
  <c r="D38" i="32"/>
  <c r="D35" i="32"/>
  <c r="F61" i="31"/>
  <c r="I60" i="54"/>
  <c r="L60" i="54" s="1"/>
  <c r="M60" i="54" s="1"/>
  <c r="G60" i="16"/>
  <c r="D56" i="36"/>
  <c r="D57" i="36"/>
  <c r="D58" i="36"/>
  <c r="D55" i="36"/>
  <c r="D24" i="13"/>
  <c r="D25" i="13"/>
  <c r="D26" i="13"/>
  <c r="D23" i="13"/>
  <c r="D18" i="32"/>
  <c r="D15" i="32"/>
  <c r="D16" i="32"/>
  <c r="D17" i="32"/>
  <c r="D57" i="38"/>
  <c r="D55" i="38"/>
  <c r="D56" i="38"/>
  <c r="D58" i="38"/>
  <c r="D66" i="21"/>
  <c r="D63" i="21"/>
  <c r="D64" i="21"/>
  <c r="D65" i="21"/>
  <c r="D40" i="34"/>
  <c r="D42" i="34"/>
  <c r="D41" i="34"/>
  <c r="D39" i="34"/>
  <c r="D62" i="42"/>
  <c r="D61" i="42"/>
  <c r="D60" i="42"/>
  <c r="D59" i="42"/>
  <c r="G62" i="41"/>
  <c r="D58" i="42"/>
  <c r="D57" i="42"/>
  <c r="D56" i="42"/>
  <c r="D55" i="42"/>
  <c r="D33" i="32"/>
  <c r="D31" i="32"/>
  <c r="D32" i="32"/>
  <c r="D34" i="32"/>
  <c r="D32" i="13"/>
  <c r="D33" i="13"/>
  <c r="D34" i="13"/>
  <c r="D31" i="13"/>
  <c r="H60" i="12"/>
  <c r="D22" i="17"/>
  <c r="D20" i="17"/>
  <c r="D21" i="17"/>
  <c r="D19" i="17"/>
  <c r="F60" i="16"/>
  <c r="D26" i="36"/>
  <c r="D24" i="36"/>
  <c r="D25" i="36"/>
  <c r="D23" i="36"/>
  <c r="D56" i="34"/>
  <c r="D57" i="34"/>
  <c r="D55" i="34"/>
  <c r="D58" i="34"/>
  <c r="P54" i="39"/>
  <c r="D40" i="36"/>
  <c r="D41" i="36"/>
  <c r="D42" i="36"/>
  <c r="D39" i="36"/>
  <c r="H61" i="20"/>
  <c r="L61" i="20" s="1"/>
  <c r="M61" i="20" s="1"/>
  <c r="D51" i="21"/>
  <c r="D52" i="21"/>
  <c r="D54" i="21"/>
  <c r="D53" i="21"/>
  <c r="I62" i="35"/>
  <c r="N62" i="35" s="1"/>
  <c r="D9" i="17"/>
  <c r="D7" i="17"/>
  <c r="D10" i="17"/>
  <c r="D8" i="17"/>
  <c r="I59" i="16"/>
  <c r="F60" i="41"/>
  <c r="G61" i="41"/>
  <c r="D10" i="42"/>
  <c r="D9" i="42"/>
  <c r="D8" i="42"/>
  <c r="D7" i="42"/>
  <c r="I62" i="37"/>
  <c r="F59" i="18"/>
  <c r="I59" i="18"/>
  <c r="P55" i="39"/>
  <c r="D17" i="17"/>
  <c r="D18" i="17"/>
  <c r="D15" i="17"/>
  <c r="D16" i="17"/>
  <c r="D41" i="21"/>
  <c r="D42" i="21"/>
  <c r="D39" i="21"/>
  <c r="D40" i="21"/>
  <c r="D42" i="42"/>
  <c r="D41" i="42"/>
  <c r="D40" i="42"/>
  <c r="D39" i="42"/>
  <c r="I61" i="12"/>
  <c r="P58" i="41"/>
  <c r="D14" i="36"/>
  <c r="D12" i="36"/>
  <c r="D13" i="36"/>
  <c r="D11" i="36"/>
  <c r="H59" i="35"/>
  <c r="P55" i="18"/>
  <c r="H62" i="33"/>
  <c r="D58" i="40"/>
  <c r="D57" i="40"/>
  <c r="D56" i="40"/>
  <c r="D55" i="40"/>
  <c r="D50" i="38"/>
  <c r="D47" i="38"/>
  <c r="D49" i="38"/>
  <c r="D48" i="38"/>
  <c r="F62" i="23"/>
  <c r="G61" i="52"/>
  <c r="P58" i="12"/>
  <c r="D10" i="36"/>
  <c r="D8" i="36"/>
  <c r="D9" i="36"/>
  <c r="D7" i="36"/>
  <c r="I59" i="35"/>
  <c r="D60" i="17"/>
  <c r="D61" i="17"/>
  <c r="D62" i="17"/>
  <c r="D59" i="17"/>
  <c r="G62" i="16"/>
  <c r="D9" i="34"/>
  <c r="D7" i="34"/>
  <c r="D8" i="34"/>
  <c r="D10" i="34"/>
  <c r="D57" i="19"/>
  <c r="D55" i="19"/>
  <c r="D58" i="19"/>
  <c r="D56" i="19"/>
  <c r="D48" i="13"/>
  <c r="D49" i="13"/>
  <c r="D50" i="13"/>
  <c r="D47" i="13"/>
  <c r="D26" i="32"/>
  <c r="D24" i="32"/>
  <c r="D23" i="32"/>
  <c r="D25" i="32"/>
  <c r="D38" i="40"/>
  <c r="D37" i="40"/>
  <c r="D36" i="40"/>
  <c r="D35" i="40"/>
  <c r="I61" i="39"/>
  <c r="D10" i="40"/>
  <c r="D9" i="40"/>
  <c r="D8" i="40"/>
  <c r="D7" i="40"/>
  <c r="D8" i="13"/>
  <c r="D9" i="13"/>
  <c r="D10" i="13"/>
  <c r="D7" i="13"/>
  <c r="F59" i="12"/>
  <c r="F62" i="18"/>
  <c r="I62" i="18"/>
  <c r="D16" i="24"/>
  <c r="D15" i="24"/>
  <c r="D18" i="24"/>
  <c r="D17" i="24"/>
  <c r="G59" i="23"/>
  <c r="K59" i="23" s="1"/>
  <c r="D30" i="40"/>
  <c r="D29" i="40"/>
  <c r="D28" i="40"/>
  <c r="D27" i="40"/>
  <c r="D65" i="32"/>
  <c r="D64" i="32"/>
  <c r="D66" i="32"/>
  <c r="D63" i="32"/>
  <c r="D57" i="17"/>
  <c r="D55" i="17"/>
  <c r="D58" i="17"/>
  <c r="D56" i="17"/>
  <c r="H60" i="16"/>
  <c r="G59" i="12"/>
  <c r="D34" i="19"/>
  <c r="D31" i="19"/>
  <c r="D33" i="19"/>
  <c r="D32" i="19"/>
  <c r="F60" i="12"/>
  <c r="F62" i="37"/>
  <c r="F60" i="31"/>
  <c r="D62" i="40"/>
  <c r="D61" i="40"/>
  <c r="D60" i="40"/>
  <c r="D59" i="40"/>
  <c r="D18" i="38"/>
  <c r="D15" i="38"/>
  <c r="D17" i="38"/>
  <c r="D16" i="38"/>
  <c r="D48" i="34"/>
  <c r="D49" i="34"/>
  <c r="D47" i="34"/>
  <c r="D50" i="34"/>
  <c r="D25" i="38"/>
  <c r="D23" i="38"/>
  <c r="D24" i="38"/>
  <c r="D26" i="38"/>
  <c r="D18" i="42"/>
  <c r="D17" i="42"/>
  <c r="D16" i="42"/>
  <c r="D15" i="42"/>
  <c r="F62" i="41"/>
  <c r="P51" i="33"/>
  <c r="D34" i="21"/>
  <c r="D31" i="21"/>
  <c r="D33" i="21"/>
  <c r="D32" i="21"/>
  <c r="I62" i="23"/>
  <c r="D49" i="32"/>
  <c r="D48" i="32"/>
  <c r="D50" i="32"/>
  <c r="D47" i="32"/>
  <c r="D28" i="34"/>
  <c r="D27" i="34"/>
  <c r="D30" i="34"/>
  <c r="D29" i="34"/>
  <c r="P56" i="35"/>
  <c r="P55" i="31"/>
  <c r="O59" i="50" l="1"/>
  <c r="H61" i="39"/>
  <c r="K59" i="50"/>
  <c r="F63" i="50" s="1"/>
  <c r="D47" i="40"/>
  <c r="D48" i="40"/>
  <c r="N59" i="50"/>
  <c r="D49" i="40"/>
  <c r="L59" i="50"/>
  <c r="M59" i="50" s="1"/>
  <c r="D50" i="40"/>
  <c r="G59" i="39"/>
  <c r="K59" i="39" s="1"/>
  <c r="M60" i="50"/>
  <c r="H63" i="50" s="1"/>
  <c r="M62" i="54"/>
  <c r="H64" i="54" s="1"/>
  <c r="N62" i="49"/>
  <c r="P59" i="55"/>
  <c r="P59" i="54"/>
  <c r="J61" i="33"/>
  <c r="J62" i="31"/>
  <c r="O60" i="52"/>
  <c r="N59" i="49"/>
  <c r="O62" i="49"/>
  <c r="J59" i="49"/>
  <c r="L59" i="51"/>
  <c r="M59" i="51" s="1"/>
  <c r="N59" i="48"/>
  <c r="O60" i="51"/>
  <c r="K59" i="20"/>
  <c r="F63" i="20" s="1"/>
  <c r="L62" i="49"/>
  <c r="M62" i="49" s="1"/>
  <c r="L60" i="53"/>
  <c r="M60" i="53" s="1"/>
  <c r="K59" i="16"/>
  <c r="I63" i="16" s="1"/>
  <c r="N60" i="48"/>
  <c r="L59" i="49"/>
  <c r="M59" i="49" s="1"/>
  <c r="N60" i="52"/>
  <c r="O60" i="53"/>
  <c r="O59" i="20"/>
  <c r="N59" i="31"/>
  <c r="O62" i="31"/>
  <c r="J59" i="16"/>
  <c r="J60" i="48"/>
  <c r="K59" i="49"/>
  <c r="F63" i="49" s="1"/>
  <c r="L59" i="20"/>
  <c r="M59" i="20" s="1"/>
  <c r="N59" i="20"/>
  <c r="O61" i="20"/>
  <c r="J61" i="20"/>
  <c r="K61" i="20"/>
  <c r="F64" i="20" s="1"/>
  <c r="N61" i="20"/>
  <c r="N60" i="54"/>
  <c r="K61" i="54"/>
  <c r="F64" i="54" s="1"/>
  <c r="K60" i="54"/>
  <c r="G63" i="54" s="1"/>
  <c r="N61" i="54"/>
  <c r="J60" i="54"/>
  <c r="L61" i="54"/>
  <c r="J61" i="54"/>
  <c r="O60" i="54"/>
  <c r="L62" i="55"/>
  <c r="M62" i="55" s="1"/>
  <c r="K62" i="55"/>
  <c r="G64" i="55" s="1"/>
  <c r="J62" i="55"/>
  <c r="N62" i="55"/>
  <c r="O62" i="55"/>
  <c r="L60" i="55"/>
  <c r="M60" i="55" s="1"/>
  <c r="K60" i="55"/>
  <c r="G63" i="55" s="1"/>
  <c r="J60" i="55"/>
  <c r="N60" i="55"/>
  <c r="O60" i="55"/>
  <c r="N60" i="53"/>
  <c r="K60" i="53"/>
  <c r="H63" i="53" s="1"/>
  <c r="J60" i="53"/>
  <c r="J61" i="52"/>
  <c r="N61" i="52"/>
  <c r="K61" i="52"/>
  <c r="I64" i="52" s="1"/>
  <c r="O61" i="52"/>
  <c r="L61" i="52"/>
  <c r="M61" i="52" s="1"/>
  <c r="O59" i="52"/>
  <c r="L62" i="52"/>
  <c r="M62" i="52" s="1"/>
  <c r="J62" i="52"/>
  <c r="N62" i="52"/>
  <c r="K62" i="52"/>
  <c r="H64" i="52" s="1"/>
  <c r="O62" i="52"/>
  <c r="J60" i="52"/>
  <c r="K59" i="52"/>
  <c r="I63" i="52" s="1"/>
  <c r="K60" i="52"/>
  <c r="H63" i="52" s="1"/>
  <c r="L60" i="52"/>
  <c r="M60" i="52" s="1"/>
  <c r="N59" i="52"/>
  <c r="L59" i="52"/>
  <c r="M59" i="52" s="1"/>
  <c r="J61" i="51"/>
  <c r="N61" i="51"/>
  <c r="L61" i="51"/>
  <c r="M61" i="51" s="1"/>
  <c r="K61" i="51"/>
  <c r="F64" i="51" s="1"/>
  <c r="O61" i="51"/>
  <c r="O62" i="51"/>
  <c r="L62" i="51"/>
  <c r="M62" i="51" s="1"/>
  <c r="N59" i="51"/>
  <c r="J60" i="51"/>
  <c r="J62" i="51"/>
  <c r="K62" i="51"/>
  <c r="G64" i="51" s="1"/>
  <c r="O59" i="51"/>
  <c r="J59" i="51"/>
  <c r="N60" i="51"/>
  <c r="K60" i="51"/>
  <c r="G63" i="51" s="1"/>
  <c r="L61" i="50"/>
  <c r="M61" i="50" s="1"/>
  <c r="J61" i="50"/>
  <c r="O61" i="50"/>
  <c r="K61" i="50"/>
  <c r="F64" i="50" s="1"/>
  <c r="K62" i="49"/>
  <c r="G64" i="49" s="1"/>
  <c r="O59" i="49"/>
  <c r="J61" i="49"/>
  <c r="N61" i="49"/>
  <c r="K61" i="49"/>
  <c r="F64" i="49" s="1"/>
  <c r="O61" i="49"/>
  <c r="L61" i="49"/>
  <c r="M61" i="49" s="1"/>
  <c r="L60" i="49"/>
  <c r="M60" i="49" s="1"/>
  <c r="J60" i="49"/>
  <c r="N60" i="49"/>
  <c r="K60" i="49"/>
  <c r="G63" i="49" s="1"/>
  <c r="O60" i="49"/>
  <c r="J62" i="49"/>
  <c r="J62" i="48"/>
  <c r="O61" i="48"/>
  <c r="L59" i="48"/>
  <c r="M59" i="48" s="1"/>
  <c r="J59" i="48"/>
  <c r="K62" i="48"/>
  <c r="G64" i="48" s="1"/>
  <c r="K61" i="48"/>
  <c r="F64" i="48" s="1"/>
  <c r="O59" i="48"/>
  <c r="O62" i="48"/>
  <c r="P62" i="48" s="1"/>
  <c r="L62" i="48"/>
  <c r="M62" i="48" s="1"/>
  <c r="K60" i="48"/>
  <c r="G63" i="48" s="1"/>
  <c r="L61" i="48"/>
  <c r="M61" i="48" s="1"/>
  <c r="J61" i="48"/>
  <c r="O60" i="48"/>
  <c r="L62" i="47"/>
  <c r="M62" i="47" s="1"/>
  <c r="J62" i="47"/>
  <c r="O62" i="47"/>
  <c r="K62" i="47"/>
  <c r="H64" i="47" s="1"/>
  <c r="K61" i="46"/>
  <c r="I64" i="46" s="1"/>
  <c r="O61" i="46"/>
  <c r="L61" i="46"/>
  <c r="M61" i="46" s="1"/>
  <c r="N61" i="46"/>
  <c r="J61" i="46"/>
  <c r="N59" i="45"/>
  <c r="J62" i="45"/>
  <c r="N60" i="45"/>
  <c r="L59" i="45"/>
  <c r="M59" i="45" s="1"/>
  <c r="J59" i="45"/>
  <c r="O62" i="45"/>
  <c r="P62" i="45" s="1"/>
  <c r="J60" i="45"/>
  <c r="J61" i="45"/>
  <c r="N61" i="45"/>
  <c r="K61" i="45"/>
  <c r="F64" i="45" s="1"/>
  <c r="O61" i="45"/>
  <c r="L61" i="45"/>
  <c r="M61" i="45" s="1"/>
  <c r="O59" i="45"/>
  <c r="K62" i="45"/>
  <c r="G64" i="45" s="1"/>
  <c r="L62" i="45"/>
  <c r="M62" i="45" s="1"/>
  <c r="O60" i="45"/>
  <c r="K60" i="45"/>
  <c r="G63" i="45" s="1"/>
  <c r="L62" i="43"/>
  <c r="M62" i="43" s="1"/>
  <c r="N60" i="43"/>
  <c r="N62" i="43"/>
  <c r="O60" i="43"/>
  <c r="N61" i="43"/>
  <c r="L61" i="43"/>
  <c r="M61" i="43" s="1"/>
  <c r="J61" i="43"/>
  <c r="O61" i="43"/>
  <c r="K61" i="43"/>
  <c r="I64" i="43" s="1"/>
  <c r="J59" i="44"/>
  <c r="N59" i="44"/>
  <c r="K59" i="44"/>
  <c r="F63" i="44" s="1"/>
  <c r="O59" i="44"/>
  <c r="L59" i="44"/>
  <c r="M59" i="44" s="1"/>
  <c r="O62" i="43"/>
  <c r="K60" i="43"/>
  <c r="H63" i="43" s="1"/>
  <c r="J60" i="41"/>
  <c r="O60" i="41"/>
  <c r="K60" i="41"/>
  <c r="H63" i="41" s="1"/>
  <c r="L60" i="41"/>
  <c r="M60" i="41" s="1"/>
  <c r="N60" i="41"/>
  <c r="J61" i="44"/>
  <c r="N61" i="44"/>
  <c r="K61" i="44"/>
  <c r="F64" i="44" s="1"/>
  <c r="O61" i="44"/>
  <c r="L61" i="44"/>
  <c r="M61" i="44" s="1"/>
  <c r="K59" i="41"/>
  <c r="I63" i="41" s="1"/>
  <c r="O59" i="41"/>
  <c r="J59" i="41"/>
  <c r="L59" i="41"/>
  <c r="M59" i="41" s="1"/>
  <c r="N59" i="41"/>
  <c r="K61" i="41"/>
  <c r="I64" i="41" s="1"/>
  <c r="O61" i="41"/>
  <c r="N61" i="41"/>
  <c r="J61" i="41"/>
  <c r="L61" i="41"/>
  <c r="M61" i="41" s="1"/>
  <c r="J62" i="43"/>
  <c r="L60" i="43"/>
  <c r="M60" i="43" s="1"/>
  <c r="N59" i="23"/>
  <c r="L59" i="23"/>
  <c r="M59" i="23" s="1"/>
  <c r="O59" i="23"/>
  <c r="O62" i="23"/>
  <c r="J62" i="23"/>
  <c r="N62" i="23"/>
  <c r="K62" i="23"/>
  <c r="H64" i="23" s="1"/>
  <c r="L62" i="23"/>
  <c r="M62" i="23" s="1"/>
  <c r="K60" i="23"/>
  <c r="H63" i="23" s="1"/>
  <c r="J60" i="23"/>
  <c r="N60" i="23"/>
  <c r="O60" i="23"/>
  <c r="L60" i="23"/>
  <c r="M60" i="23" s="1"/>
  <c r="J59" i="23"/>
  <c r="J59" i="12"/>
  <c r="N59" i="12"/>
  <c r="K59" i="12"/>
  <c r="I63" i="12" s="1"/>
  <c r="O59" i="12"/>
  <c r="L59" i="12"/>
  <c r="M59" i="12" s="1"/>
  <c r="J61" i="12"/>
  <c r="N61" i="12"/>
  <c r="K61" i="12"/>
  <c r="I64" i="12" s="1"/>
  <c r="O61" i="12"/>
  <c r="L61" i="12"/>
  <c r="M61" i="12" s="1"/>
  <c r="L60" i="12"/>
  <c r="M60" i="12" s="1"/>
  <c r="J60" i="12"/>
  <c r="N60" i="12"/>
  <c r="K60" i="12"/>
  <c r="H63" i="12" s="1"/>
  <c r="O60" i="12"/>
  <c r="N59" i="16"/>
  <c r="L59" i="16"/>
  <c r="M59" i="16" s="1"/>
  <c r="O59" i="16"/>
  <c r="J59" i="18"/>
  <c r="K59" i="18"/>
  <c r="I63" i="18" s="1"/>
  <c r="O59" i="18"/>
  <c r="L59" i="18"/>
  <c r="M59" i="18" s="1"/>
  <c r="N59" i="18"/>
  <c r="N60" i="18"/>
  <c r="K60" i="18"/>
  <c r="H63" i="18" s="1"/>
  <c r="O60" i="18"/>
  <c r="J62" i="18"/>
  <c r="N62" i="18"/>
  <c r="L62" i="18"/>
  <c r="M62" i="18" s="1"/>
  <c r="K62" i="18"/>
  <c r="H64" i="18" s="1"/>
  <c r="O62" i="18"/>
  <c r="L60" i="18"/>
  <c r="M60" i="18" s="1"/>
  <c r="N61" i="37"/>
  <c r="L59" i="37"/>
  <c r="M59" i="37" s="1"/>
  <c r="K60" i="37"/>
  <c r="H63" i="37" s="1"/>
  <c r="L61" i="37"/>
  <c r="M61" i="37" s="1"/>
  <c r="J61" i="37"/>
  <c r="N59" i="37"/>
  <c r="J60" i="37"/>
  <c r="L62" i="37"/>
  <c r="M62" i="37" s="1"/>
  <c r="N62" i="37"/>
  <c r="J62" i="37"/>
  <c r="K62" i="37"/>
  <c r="H64" i="37" s="1"/>
  <c r="O62" i="37"/>
  <c r="O61" i="37"/>
  <c r="O59" i="37"/>
  <c r="J59" i="37"/>
  <c r="N60" i="37"/>
  <c r="O60" i="37"/>
  <c r="O62" i="35"/>
  <c r="P62" i="35" s="1"/>
  <c r="L62" i="35"/>
  <c r="M62" i="35" s="1"/>
  <c r="K62" i="35"/>
  <c r="G64" i="35" s="1"/>
  <c r="J62" i="35"/>
  <c r="L62" i="33"/>
  <c r="M62" i="33" s="1"/>
  <c r="J62" i="33"/>
  <c r="N62" i="33"/>
  <c r="O62" i="33"/>
  <c r="K62" i="33"/>
  <c r="G64" i="33" s="1"/>
  <c r="O61" i="33"/>
  <c r="K61" i="33"/>
  <c r="F64" i="33" s="1"/>
  <c r="N61" i="33"/>
  <c r="J59" i="33"/>
  <c r="N59" i="33"/>
  <c r="L59" i="33"/>
  <c r="M59" i="33" s="1"/>
  <c r="K59" i="33"/>
  <c r="F63" i="33" s="1"/>
  <c r="O59" i="33"/>
  <c r="L61" i="33"/>
  <c r="M61" i="33" s="1"/>
  <c r="O59" i="31"/>
  <c r="L62" i="31"/>
  <c r="M62" i="31" s="1"/>
  <c r="J59" i="31"/>
  <c r="K59" i="31"/>
  <c r="F63" i="31" s="1"/>
  <c r="N62" i="31"/>
  <c r="L59" i="31"/>
  <c r="M59" i="31" s="1"/>
  <c r="N60" i="31"/>
  <c r="J60" i="31"/>
  <c r="K60" i="31"/>
  <c r="G63" i="31" s="1"/>
  <c r="L60" i="31"/>
  <c r="M60" i="31" s="1"/>
  <c r="O60" i="31"/>
  <c r="K62" i="31"/>
  <c r="G64" i="31" s="1"/>
  <c r="I64" i="37"/>
  <c r="I63" i="37"/>
  <c r="H64" i="43"/>
  <c r="F63" i="48"/>
  <c r="I62" i="20"/>
  <c r="N62" i="20" s="1"/>
  <c r="G63" i="47"/>
  <c r="F63" i="53"/>
  <c r="G64" i="53"/>
  <c r="F63" i="43"/>
  <c r="P62" i="53"/>
  <c r="P61" i="55"/>
  <c r="I63" i="55"/>
  <c r="P61" i="47"/>
  <c r="P59" i="43"/>
  <c r="P60" i="44"/>
  <c r="I64" i="55"/>
  <c r="G63" i="46"/>
  <c r="P62" i="54"/>
  <c r="H64" i="50"/>
  <c r="P60" i="47"/>
  <c r="G64" i="46"/>
  <c r="P60" i="35"/>
  <c r="P62" i="46"/>
  <c r="G63" i="20"/>
  <c r="I63" i="23"/>
  <c r="F63" i="45"/>
  <c r="F61" i="16"/>
  <c r="D39" i="17"/>
  <c r="D42" i="17"/>
  <c r="D41" i="17"/>
  <c r="I61" i="16"/>
  <c r="D40" i="17"/>
  <c r="D42" i="24"/>
  <c r="P62" i="50"/>
  <c r="D39" i="24"/>
  <c r="I61" i="23"/>
  <c r="J61" i="23" s="1"/>
  <c r="D40" i="24"/>
  <c r="P60" i="50"/>
  <c r="P60" i="46"/>
  <c r="P61" i="53"/>
  <c r="P59" i="46"/>
  <c r="I60" i="16"/>
  <c r="L60" i="16" s="1"/>
  <c r="M60" i="16" s="1"/>
  <c r="F61" i="39"/>
  <c r="H63" i="48"/>
  <c r="F63" i="47"/>
  <c r="L62" i="39"/>
  <c r="M62" i="39" s="1"/>
  <c r="D34" i="40"/>
  <c r="D33" i="40"/>
  <c r="D32" i="40"/>
  <c r="D31" i="40"/>
  <c r="P59" i="53"/>
  <c r="E23" i="36"/>
  <c r="E19" i="36"/>
  <c r="H63" i="35"/>
  <c r="E25" i="36"/>
  <c r="E21" i="36"/>
  <c r="E24" i="36"/>
  <c r="E22" i="36"/>
  <c r="E26" i="36"/>
  <c r="E20" i="36"/>
  <c r="H64" i="44"/>
  <c r="I63" i="54"/>
  <c r="D39" i="19"/>
  <c r="D42" i="19"/>
  <c r="D40" i="19"/>
  <c r="D41" i="19"/>
  <c r="D66" i="13"/>
  <c r="D64" i="13"/>
  <c r="D63" i="13"/>
  <c r="D65" i="13"/>
  <c r="D18" i="40"/>
  <c r="D17" i="40"/>
  <c r="D16" i="40"/>
  <c r="D15" i="40"/>
  <c r="D32" i="34"/>
  <c r="D33" i="34"/>
  <c r="D34" i="34"/>
  <c r="D31" i="34"/>
  <c r="G60" i="33"/>
  <c r="F63" i="46"/>
  <c r="D42" i="40"/>
  <c r="D41" i="40"/>
  <c r="D40" i="40"/>
  <c r="D39" i="40"/>
  <c r="D65" i="17"/>
  <c r="D66" i="17"/>
  <c r="D63" i="17"/>
  <c r="D64" i="17"/>
  <c r="H62" i="16"/>
  <c r="K62" i="16" s="1"/>
  <c r="D18" i="36"/>
  <c r="D16" i="36"/>
  <c r="D17" i="36"/>
  <c r="D15" i="36"/>
  <c r="G59" i="35"/>
  <c r="J59" i="35" s="1"/>
  <c r="D57" i="21"/>
  <c r="D58" i="21"/>
  <c r="D55" i="21"/>
  <c r="D56" i="21"/>
  <c r="P62" i="44"/>
  <c r="D66" i="42"/>
  <c r="D65" i="42"/>
  <c r="D64" i="42"/>
  <c r="D63" i="42"/>
  <c r="D41" i="32"/>
  <c r="D39" i="32"/>
  <c r="D42" i="32"/>
  <c r="D40" i="32"/>
  <c r="D48" i="36"/>
  <c r="D49" i="36"/>
  <c r="D47" i="36"/>
  <c r="D50" i="36"/>
  <c r="H61" i="35"/>
  <c r="I61" i="18"/>
  <c r="F61" i="18"/>
  <c r="H62" i="12"/>
  <c r="D66" i="40"/>
  <c r="D65" i="40"/>
  <c r="D64" i="40"/>
  <c r="D63" i="40"/>
  <c r="E26" i="38"/>
  <c r="E22" i="38"/>
  <c r="E23" i="38"/>
  <c r="E25" i="38"/>
  <c r="E24" i="38"/>
  <c r="E19" i="38"/>
  <c r="E20" i="38"/>
  <c r="E21" i="38"/>
  <c r="H63" i="44"/>
  <c r="H60" i="33"/>
  <c r="H60" i="39"/>
  <c r="D25" i="17"/>
  <c r="D23" i="17"/>
  <c r="D26" i="17"/>
  <c r="D24" i="17"/>
  <c r="F64" i="47"/>
  <c r="H62" i="41"/>
  <c r="O62" i="41" s="1"/>
  <c r="P59" i="47"/>
  <c r="F64" i="53"/>
  <c r="I61" i="31"/>
  <c r="J61" i="31" s="1"/>
  <c r="G61" i="35"/>
  <c r="F63" i="51"/>
  <c r="P59" i="50" l="1"/>
  <c r="P60" i="51"/>
  <c r="I63" i="50"/>
  <c r="N63" i="50" s="1"/>
  <c r="H64" i="51"/>
  <c r="M61" i="54"/>
  <c r="I64" i="54" s="1"/>
  <c r="N64" i="54" s="1"/>
  <c r="G63" i="43"/>
  <c r="L63" i="43" s="1"/>
  <c r="M63" i="43" s="1"/>
  <c r="E5" i="24"/>
  <c r="P59" i="37"/>
  <c r="P60" i="37"/>
  <c r="H64" i="48"/>
  <c r="P59" i="52"/>
  <c r="E21" i="19"/>
  <c r="P60" i="45"/>
  <c r="G63" i="18"/>
  <c r="P59" i="51"/>
  <c r="E52" i="32"/>
  <c r="P59" i="48"/>
  <c r="N61" i="35"/>
  <c r="P60" i="54"/>
  <c r="J62" i="39"/>
  <c r="L61" i="35"/>
  <c r="M61" i="35" s="1"/>
  <c r="N62" i="39"/>
  <c r="P61" i="52"/>
  <c r="L62" i="20"/>
  <c r="M62" i="20" s="1"/>
  <c r="J59" i="39"/>
  <c r="O62" i="20"/>
  <c r="P62" i="20" s="1"/>
  <c r="L61" i="31"/>
  <c r="M61" i="31" s="1"/>
  <c r="O59" i="35"/>
  <c r="J62" i="20"/>
  <c r="K62" i="20"/>
  <c r="G64" i="20" s="1"/>
  <c r="E8" i="21"/>
  <c r="E7" i="21"/>
  <c r="E5" i="21"/>
  <c r="E9" i="21"/>
  <c r="E10" i="21"/>
  <c r="E6" i="21"/>
  <c r="E4" i="21"/>
  <c r="E3" i="21"/>
  <c r="L64" i="53"/>
  <c r="M64" i="53" s="1"/>
  <c r="K64" i="53"/>
  <c r="N64" i="53"/>
  <c r="O64" i="53"/>
  <c r="J64" i="53"/>
  <c r="N63" i="47"/>
  <c r="K63" i="47"/>
  <c r="O63" i="47"/>
  <c r="L63" i="47"/>
  <c r="M63" i="47" s="1"/>
  <c r="J63" i="47"/>
  <c r="K63" i="46"/>
  <c r="O63" i="46"/>
  <c r="L63" i="46"/>
  <c r="M63" i="46" s="1"/>
  <c r="J63" i="46"/>
  <c r="N63" i="46"/>
  <c r="J62" i="41"/>
  <c r="L62" i="41"/>
  <c r="M62" i="41" s="1"/>
  <c r="N62" i="41"/>
  <c r="K62" i="41"/>
  <c r="H64" i="41" s="1"/>
  <c r="O62" i="39"/>
  <c r="N59" i="39"/>
  <c r="J61" i="39"/>
  <c r="N61" i="39"/>
  <c r="L61" i="39"/>
  <c r="M61" i="39" s="1"/>
  <c r="K61" i="39"/>
  <c r="I64" i="39" s="1"/>
  <c r="O61" i="39"/>
  <c r="L59" i="39"/>
  <c r="M59" i="39" s="1"/>
  <c r="L60" i="39"/>
  <c r="M60" i="39" s="1"/>
  <c r="K60" i="39"/>
  <c r="H63" i="39" s="1"/>
  <c r="N60" i="39"/>
  <c r="J60" i="39"/>
  <c r="O60" i="39"/>
  <c r="K62" i="39"/>
  <c r="H64" i="39" s="1"/>
  <c r="O59" i="39"/>
  <c r="L61" i="23"/>
  <c r="M61" i="23" s="1"/>
  <c r="O61" i="23"/>
  <c r="N61" i="23"/>
  <c r="K61" i="23"/>
  <c r="I64" i="23" s="1"/>
  <c r="L62" i="12"/>
  <c r="M62" i="12" s="1"/>
  <c r="O62" i="12"/>
  <c r="K62" i="12"/>
  <c r="H64" i="12" s="1"/>
  <c r="J62" i="12"/>
  <c r="N62" i="12"/>
  <c r="J62" i="16"/>
  <c r="O60" i="16"/>
  <c r="J61" i="16"/>
  <c r="N61" i="16"/>
  <c r="L61" i="16"/>
  <c r="M61" i="16" s="1"/>
  <c r="K61" i="16"/>
  <c r="I64" i="16" s="1"/>
  <c r="O61" i="16"/>
  <c r="N62" i="16"/>
  <c r="J60" i="16"/>
  <c r="O62" i="16"/>
  <c r="L62" i="16"/>
  <c r="M62" i="16" s="1"/>
  <c r="N60" i="16"/>
  <c r="K60" i="16"/>
  <c r="H63" i="16" s="1"/>
  <c r="K61" i="18"/>
  <c r="I64" i="18" s="1"/>
  <c r="O61" i="18"/>
  <c r="L61" i="18"/>
  <c r="M61" i="18" s="1"/>
  <c r="J61" i="18"/>
  <c r="N61" i="18"/>
  <c r="O61" i="35"/>
  <c r="J61" i="35"/>
  <c r="K61" i="35"/>
  <c r="F64" i="35" s="1"/>
  <c r="L59" i="35"/>
  <c r="M59" i="35" s="1"/>
  <c r="N59" i="35"/>
  <c r="K59" i="35"/>
  <c r="F63" i="35" s="1"/>
  <c r="K60" i="33"/>
  <c r="G63" i="33" s="1"/>
  <c r="L60" i="33"/>
  <c r="M60" i="33" s="1"/>
  <c r="O60" i="33"/>
  <c r="N60" i="33"/>
  <c r="J60" i="33"/>
  <c r="O61" i="31"/>
  <c r="N61" i="31"/>
  <c r="K61" i="31"/>
  <c r="F64" i="31" s="1"/>
  <c r="E9" i="38"/>
  <c r="I63" i="44"/>
  <c r="J63" i="44" s="1"/>
  <c r="P61" i="50"/>
  <c r="E23" i="24"/>
  <c r="P59" i="20"/>
  <c r="P60" i="23"/>
  <c r="E38" i="34"/>
  <c r="H63" i="20"/>
  <c r="E39" i="42"/>
  <c r="F64" i="52"/>
  <c r="P60" i="20"/>
  <c r="P59" i="44"/>
  <c r="P60" i="43"/>
  <c r="E20" i="19"/>
  <c r="E22" i="19"/>
  <c r="E9" i="24"/>
  <c r="F64" i="46"/>
  <c r="E19" i="19"/>
  <c r="E25" i="19"/>
  <c r="E5" i="34"/>
  <c r="E23" i="19"/>
  <c r="E24" i="19"/>
  <c r="E26" i="19"/>
  <c r="F64" i="41"/>
  <c r="E54" i="34"/>
  <c r="P59" i="49"/>
  <c r="P59" i="31"/>
  <c r="E24" i="21"/>
  <c r="E35" i="42"/>
  <c r="E56" i="34"/>
  <c r="P60" i="53"/>
  <c r="E57" i="32"/>
  <c r="I63" i="48"/>
  <c r="O63" i="48" s="1"/>
  <c r="E4" i="42"/>
  <c r="E10" i="38"/>
  <c r="E53" i="32"/>
  <c r="E19" i="24"/>
  <c r="I64" i="48"/>
  <c r="P60" i="55"/>
  <c r="P59" i="45"/>
  <c r="I63" i="33"/>
  <c r="E40" i="42"/>
  <c r="G63" i="52"/>
  <c r="E8" i="34"/>
  <c r="E37" i="42"/>
  <c r="E41" i="42"/>
  <c r="I64" i="50"/>
  <c r="J64" i="50" s="1"/>
  <c r="E8" i="42"/>
  <c r="H64" i="49"/>
  <c r="H64" i="45"/>
  <c r="P61" i="51"/>
  <c r="P61" i="49"/>
  <c r="P61" i="48"/>
  <c r="P61" i="41"/>
  <c r="P59" i="33"/>
  <c r="P61" i="54"/>
  <c r="P62" i="51"/>
  <c r="E36" i="42"/>
  <c r="I64" i="49"/>
  <c r="E6" i="34"/>
  <c r="E3" i="34"/>
  <c r="E10" i="34"/>
  <c r="E38" i="42"/>
  <c r="E42" i="42"/>
  <c r="I64" i="51"/>
  <c r="G63" i="53"/>
  <c r="J63" i="53" s="1"/>
  <c r="E7" i="38"/>
  <c r="E3" i="38"/>
  <c r="P62" i="52"/>
  <c r="F64" i="43"/>
  <c r="G64" i="52"/>
  <c r="I63" i="49"/>
  <c r="H63" i="45"/>
  <c r="H63" i="55"/>
  <c r="E5" i="38"/>
  <c r="E8" i="38"/>
  <c r="E40" i="38"/>
  <c r="I64" i="45"/>
  <c r="E4" i="38"/>
  <c r="E6" i="38"/>
  <c r="H63" i="54"/>
  <c r="E10" i="17"/>
  <c r="P62" i="31"/>
  <c r="P59" i="16"/>
  <c r="E23" i="21"/>
  <c r="E20" i="24"/>
  <c r="E24" i="24"/>
  <c r="E53" i="34"/>
  <c r="E5" i="42"/>
  <c r="E9" i="42"/>
  <c r="E21" i="24"/>
  <c r="E25" i="24"/>
  <c r="E6" i="42"/>
  <c r="E10" i="42"/>
  <c r="E22" i="21"/>
  <c r="H63" i="49"/>
  <c r="E26" i="21"/>
  <c r="G63" i="23"/>
  <c r="E22" i="24"/>
  <c r="E26" i="24"/>
  <c r="E3" i="42"/>
  <c r="E7" i="42"/>
  <c r="F63" i="41"/>
  <c r="P60" i="49"/>
  <c r="P62" i="33"/>
  <c r="E42" i="34"/>
  <c r="E36" i="34"/>
  <c r="H64" i="16"/>
  <c r="E6" i="24"/>
  <c r="E10" i="24"/>
  <c r="E3" i="24"/>
  <c r="E7" i="24"/>
  <c r="E4" i="24"/>
  <c r="E8" i="24"/>
  <c r="I63" i="39"/>
  <c r="I63" i="45"/>
  <c r="G64" i="47"/>
  <c r="J64" i="47" s="1"/>
  <c r="H63" i="51"/>
  <c r="E7" i="34"/>
  <c r="E4" i="34"/>
  <c r="E20" i="21"/>
  <c r="E21" i="21"/>
  <c r="P61" i="37"/>
  <c r="P61" i="46"/>
  <c r="E9" i="34"/>
  <c r="E25" i="21"/>
  <c r="E19" i="21"/>
  <c r="P61" i="43"/>
  <c r="E55" i="32"/>
  <c r="E54" i="32"/>
  <c r="E37" i="34"/>
  <c r="E51" i="34"/>
  <c r="E58" i="34"/>
  <c r="E57" i="34"/>
  <c r="E65" i="32"/>
  <c r="E56" i="32"/>
  <c r="E58" i="32"/>
  <c r="E39" i="34"/>
  <c r="E35" i="34"/>
  <c r="E41" i="34"/>
  <c r="H64" i="33"/>
  <c r="E55" i="34"/>
  <c r="P61" i="45"/>
  <c r="P59" i="41"/>
  <c r="E51" i="32"/>
  <c r="P60" i="31"/>
  <c r="E40" i="34"/>
  <c r="E52" i="34"/>
  <c r="E8" i="17"/>
  <c r="E4" i="17"/>
  <c r="E6" i="17"/>
  <c r="F63" i="16"/>
  <c r="E7" i="17"/>
  <c r="E36" i="38"/>
  <c r="E9" i="17"/>
  <c r="E5" i="17"/>
  <c r="P62" i="47"/>
  <c r="E39" i="38"/>
  <c r="E3" i="17"/>
  <c r="E41" i="38"/>
  <c r="E38" i="38"/>
  <c r="F64" i="37"/>
  <c r="E35" i="38"/>
  <c r="E42" i="38"/>
  <c r="E37" i="38"/>
  <c r="P61" i="20"/>
  <c r="P60" i="12"/>
  <c r="P62" i="23"/>
  <c r="P59" i="23"/>
  <c r="P61" i="44"/>
  <c r="P62" i="49"/>
  <c r="P59" i="12"/>
  <c r="P60" i="18"/>
  <c r="H64" i="55"/>
  <c r="P62" i="55"/>
  <c r="E32" i="38"/>
  <c r="E28" i="38"/>
  <c r="E31" i="38"/>
  <c r="E34" i="38"/>
  <c r="E33" i="38"/>
  <c r="E27" i="38"/>
  <c r="E29" i="38"/>
  <c r="E30" i="38"/>
  <c r="G63" i="41"/>
  <c r="E26" i="42"/>
  <c r="E25" i="42"/>
  <c r="E24" i="42"/>
  <c r="E23" i="42"/>
  <c r="E22" i="42"/>
  <c r="E21" i="42"/>
  <c r="E20" i="42"/>
  <c r="E19" i="42"/>
  <c r="E34" i="24"/>
  <c r="E33" i="24"/>
  <c r="E32" i="24"/>
  <c r="E31" i="24"/>
  <c r="E30" i="24"/>
  <c r="E29" i="24"/>
  <c r="E28" i="24"/>
  <c r="E27" i="24"/>
  <c r="P60" i="41"/>
  <c r="E41" i="13"/>
  <c r="E37" i="13"/>
  <c r="E42" i="13"/>
  <c r="E38" i="13"/>
  <c r="E39" i="13"/>
  <c r="E35" i="13"/>
  <c r="E40" i="13"/>
  <c r="E36" i="13"/>
  <c r="E16" i="38"/>
  <c r="E12" i="38"/>
  <c r="E15" i="38"/>
  <c r="E18" i="38"/>
  <c r="E17" i="38"/>
  <c r="E11" i="38"/>
  <c r="E13" i="38"/>
  <c r="E14" i="38"/>
  <c r="F63" i="37"/>
  <c r="E18" i="24"/>
  <c r="E17" i="24"/>
  <c r="E16" i="24"/>
  <c r="E15" i="24"/>
  <c r="E14" i="24"/>
  <c r="E13" i="24"/>
  <c r="E12" i="24"/>
  <c r="E11" i="24"/>
  <c r="E17" i="21"/>
  <c r="E14" i="21"/>
  <c r="E16" i="21"/>
  <c r="E18" i="21"/>
  <c r="E11" i="21"/>
  <c r="E12" i="21"/>
  <c r="E15" i="21"/>
  <c r="E13" i="21"/>
  <c r="I63" i="20"/>
  <c r="P62" i="37"/>
  <c r="G63" i="37"/>
  <c r="P61" i="33"/>
  <c r="E49" i="34"/>
  <c r="E45" i="34"/>
  <c r="E46" i="34"/>
  <c r="E44" i="34"/>
  <c r="E43" i="34"/>
  <c r="E50" i="34"/>
  <c r="E47" i="34"/>
  <c r="E48" i="34"/>
  <c r="E10" i="19"/>
  <c r="F63" i="18"/>
  <c r="E9" i="19"/>
  <c r="E6" i="19"/>
  <c r="E7" i="19"/>
  <c r="E8" i="19"/>
  <c r="E3" i="19"/>
  <c r="E4" i="19"/>
  <c r="E5" i="19"/>
  <c r="I63" i="51"/>
  <c r="P60" i="52"/>
  <c r="E9" i="13"/>
  <c r="E5" i="13"/>
  <c r="E10" i="13"/>
  <c r="E6" i="13"/>
  <c r="F63" i="12"/>
  <c r="E7" i="13"/>
  <c r="E3" i="13"/>
  <c r="E8" i="13"/>
  <c r="E4" i="13"/>
  <c r="E55" i="19"/>
  <c r="E52" i="19"/>
  <c r="E58" i="19"/>
  <c r="E56" i="19"/>
  <c r="E53" i="19"/>
  <c r="E51" i="19"/>
  <c r="E57" i="19"/>
  <c r="E54" i="19"/>
  <c r="E65" i="34"/>
  <c r="E61" i="34"/>
  <c r="E66" i="34"/>
  <c r="E63" i="34"/>
  <c r="E64" i="34"/>
  <c r="E62" i="34"/>
  <c r="E60" i="34"/>
  <c r="E59" i="34"/>
  <c r="F63" i="23"/>
  <c r="E58" i="24"/>
  <c r="E57" i="24"/>
  <c r="E56" i="24"/>
  <c r="E55" i="24"/>
  <c r="E54" i="24"/>
  <c r="E53" i="24"/>
  <c r="E52" i="24"/>
  <c r="E51" i="24"/>
  <c r="G64" i="23"/>
  <c r="E58" i="38"/>
  <c r="E54" i="38"/>
  <c r="E55" i="38"/>
  <c r="E57" i="38"/>
  <c r="E56" i="38"/>
  <c r="E51" i="38"/>
  <c r="E52" i="38"/>
  <c r="G64" i="37"/>
  <c r="E53" i="38"/>
  <c r="E18" i="34"/>
  <c r="E14" i="34"/>
  <c r="E16" i="34"/>
  <c r="E12" i="34"/>
  <c r="E17" i="34"/>
  <c r="E11" i="34"/>
  <c r="E15" i="34"/>
  <c r="E13" i="34"/>
  <c r="E62" i="32"/>
  <c r="E60" i="32"/>
  <c r="P62" i="43"/>
  <c r="G64" i="43"/>
  <c r="E48" i="38"/>
  <c r="I64" i="44"/>
  <c r="K64" i="44" s="1"/>
  <c r="E25" i="13"/>
  <c r="E21" i="13"/>
  <c r="E26" i="13"/>
  <c r="E22" i="13"/>
  <c r="E23" i="13"/>
  <c r="E19" i="13"/>
  <c r="E24" i="13"/>
  <c r="E20" i="13"/>
  <c r="G63" i="12"/>
  <c r="F63" i="52"/>
  <c r="E33" i="21"/>
  <c r="E30" i="21"/>
  <c r="E32" i="21"/>
  <c r="E34" i="21"/>
  <c r="E27" i="21"/>
  <c r="E31" i="21"/>
  <c r="E29" i="21"/>
  <c r="E28" i="21"/>
  <c r="E18" i="17"/>
  <c r="E14" i="17"/>
  <c r="E23" i="32"/>
  <c r="E19" i="32"/>
  <c r="E21" i="32"/>
  <c r="E24" i="32"/>
  <c r="E22" i="32"/>
  <c r="E26" i="32"/>
  <c r="E25" i="32"/>
  <c r="E20" i="32"/>
  <c r="E38" i="21"/>
  <c r="E40" i="21"/>
  <c r="E37" i="21"/>
  <c r="E35" i="21"/>
  <c r="E36" i="21"/>
  <c r="E39" i="21"/>
  <c r="E42" i="21"/>
  <c r="E41" i="21"/>
  <c r="I64" i="33"/>
  <c r="P59" i="18"/>
  <c r="E50" i="42"/>
  <c r="E49" i="42"/>
  <c r="E48" i="42"/>
  <c r="E47" i="42"/>
  <c r="E46" i="42"/>
  <c r="E45" i="42"/>
  <c r="E44" i="42"/>
  <c r="E43" i="42"/>
  <c r="P60" i="48"/>
  <c r="E57" i="36"/>
  <c r="E53" i="36"/>
  <c r="E58" i="36"/>
  <c r="E54" i="36"/>
  <c r="E56" i="36"/>
  <c r="E55" i="36"/>
  <c r="E52" i="36"/>
  <c r="E51" i="36"/>
  <c r="H64" i="35"/>
  <c r="P61" i="12"/>
  <c r="E33" i="36"/>
  <c r="E34" i="36"/>
  <c r="E31" i="36"/>
  <c r="E27" i="36"/>
  <c r="E29" i="36"/>
  <c r="E32" i="36"/>
  <c r="E30" i="36"/>
  <c r="E28" i="36"/>
  <c r="P62" i="18"/>
  <c r="E18" i="42"/>
  <c r="E17" i="42"/>
  <c r="E16" i="42"/>
  <c r="E15" i="42"/>
  <c r="E14" i="42"/>
  <c r="E13" i="42"/>
  <c r="E12" i="42"/>
  <c r="E11" i="42"/>
  <c r="E7" i="32"/>
  <c r="E3" i="32"/>
  <c r="E8" i="32"/>
  <c r="E6" i="32"/>
  <c r="E10" i="32"/>
  <c r="E9" i="32"/>
  <c r="E4" i="32"/>
  <c r="E5" i="32"/>
  <c r="I63" i="31"/>
  <c r="E32" i="19"/>
  <c r="E29" i="19"/>
  <c r="E28" i="19"/>
  <c r="E34" i="19"/>
  <c r="E33" i="19"/>
  <c r="E27" i="19"/>
  <c r="E30" i="19"/>
  <c r="E31" i="19"/>
  <c r="K64" i="51" l="1"/>
  <c r="K63" i="50"/>
  <c r="O63" i="50"/>
  <c r="L63" i="50"/>
  <c r="M63" i="50" s="1"/>
  <c r="J63" i="50"/>
  <c r="O63" i="43"/>
  <c r="N63" i="43"/>
  <c r="P63" i="43" s="1"/>
  <c r="N63" i="49"/>
  <c r="L64" i="48"/>
  <c r="M64" i="48" s="1"/>
  <c r="K63" i="43"/>
  <c r="J63" i="43"/>
  <c r="E52" i="21"/>
  <c r="E53" i="21"/>
  <c r="E58" i="21"/>
  <c r="E54" i="21"/>
  <c r="P59" i="39"/>
  <c r="P61" i="35"/>
  <c r="P60" i="16"/>
  <c r="J64" i="33"/>
  <c r="L64" i="45"/>
  <c r="M64" i="45" s="1"/>
  <c r="L64" i="49"/>
  <c r="M64" i="49" s="1"/>
  <c r="P61" i="39"/>
  <c r="O63" i="45"/>
  <c r="N63" i="45"/>
  <c r="K63" i="44"/>
  <c r="K63" i="48"/>
  <c r="O64" i="51"/>
  <c r="J64" i="45"/>
  <c r="N64" i="45"/>
  <c r="N63" i="48"/>
  <c r="P63" i="48" s="1"/>
  <c r="K64" i="50"/>
  <c r="N64" i="51"/>
  <c r="O63" i="53"/>
  <c r="J63" i="51"/>
  <c r="K64" i="48"/>
  <c r="J64" i="51"/>
  <c r="O64" i="54"/>
  <c r="P64" i="54" s="1"/>
  <c r="N64" i="33"/>
  <c r="J64" i="44"/>
  <c r="L64" i="51"/>
  <c r="M64" i="51" s="1"/>
  <c r="L64" i="54"/>
  <c r="M64" i="54" s="1"/>
  <c r="L63" i="20"/>
  <c r="M63" i="20" s="1"/>
  <c r="N63" i="20"/>
  <c r="J63" i="20"/>
  <c r="K63" i="20"/>
  <c r="O63" i="20"/>
  <c r="K64" i="54"/>
  <c r="J64" i="54"/>
  <c r="J63" i="54"/>
  <c r="O63" i="54"/>
  <c r="N63" i="54"/>
  <c r="L63" i="54"/>
  <c r="M63" i="54" s="1"/>
  <c r="K63" i="54"/>
  <c r="O63" i="55"/>
  <c r="J63" i="55"/>
  <c r="L63" i="55"/>
  <c r="M63" i="55" s="1"/>
  <c r="N63" i="55"/>
  <c r="K63" i="55"/>
  <c r="L64" i="55"/>
  <c r="M64" i="55" s="1"/>
  <c r="O64" i="55"/>
  <c r="K64" i="55"/>
  <c r="J64" i="55"/>
  <c r="N64" i="55"/>
  <c r="K63" i="53"/>
  <c r="N63" i="53"/>
  <c r="L63" i="53"/>
  <c r="M63" i="53" s="1"/>
  <c r="L64" i="52"/>
  <c r="M64" i="52" s="1"/>
  <c r="J64" i="52"/>
  <c r="N64" i="52"/>
  <c r="K64" i="52"/>
  <c r="O64" i="52"/>
  <c r="J63" i="52"/>
  <c r="N63" i="52"/>
  <c r="K63" i="52"/>
  <c r="O63" i="52"/>
  <c r="L63" i="52"/>
  <c r="M63" i="52" s="1"/>
  <c r="K63" i="51"/>
  <c r="L63" i="51"/>
  <c r="M63" i="51" s="1"/>
  <c r="N63" i="51"/>
  <c r="O63" i="51"/>
  <c r="O64" i="50"/>
  <c r="L64" i="50"/>
  <c r="M64" i="50" s="1"/>
  <c r="N64" i="50"/>
  <c r="K64" i="49"/>
  <c r="L63" i="49"/>
  <c r="M63" i="49" s="1"/>
  <c r="J63" i="49"/>
  <c r="O64" i="49"/>
  <c r="O63" i="49"/>
  <c r="J64" i="49"/>
  <c r="K63" i="49"/>
  <c r="N64" i="49"/>
  <c r="N64" i="48"/>
  <c r="L63" i="48"/>
  <c r="M63" i="48" s="1"/>
  <c r="J63" i="48"/>
  <c r="J64" i="48"/>
  <c r="O64" i="48"/>
  <c r="O64" i="47"/>
  <c r="N64" i="47"/>
  <c r="K64" i="47"/>
  <c r="L64" i="47"/>
  <c r="M64" i="47" s="1"/>
  <c r="J64" i="46"/>
  <c r="N64" i="46"/>
  <c r="K64" i="46"/>
  <c r="L64" i="46"/>
  <c r="M64" i="46" s="1"/>
  <c r="O64" i="46"/>
  <c r="K63" i="45"/>
  <c r="L63" i="45"/>
  <c r="M63" i="45" s="1"/>
  <c r="J63" i="45"/>
  <c r="K64" i="45"/>
  <c r="O64" i="45"/>
  <c r="N64" i="44"/>
  <c r="O63" i="44"/>
  <c r="K63" i="41"/>
  <c r="O63" i="41"/>
  <c r="N63" i="41"/>
  <c r="J63" i="41"/>
  <c r="L63" i="41"/>
  <c r="M63" i="41" s="1"/>
  <c r="K64" i="43"/>
  <c r="O64" i="43"/>
  <c r="L64" i="43"/>
  <c r="M64" i="43" s="1"/>
  <c r="J64" i="43"/>
  <c r="N64" i="43"/>
  <c r="O64" i="44"/>
  <c r="L64" i="44"/>
  <c r="M64" i="44" s="1"/>
  <c r="N63" i="44"/>
  <c r="L63" i="44"/>
  <c r="M63" i="44" s="1"/>
  <c r="K63" i="23"/>
  <c r="O63" i="23"/>
  <c r="L63" i="23"/>
  <c r="M63" i="23" s="1"/>
  <c r="J63" i="23"/>
  <c r="N63" i="23"/>
  <c r="J63" i="12"/>
  <c r="N63" i="12"/>
  <c r="K63" i="12"/>
  <c r="O63" i="12"/>
  <c r="L63" i="12"/>
  <c r="M63" i="12" s="1"/>
  <c r="J63" i="18"/>
  <c r="K63" i="18"/>
  <c r="O63" i="18"/>
  <c r="L63" i="18"/>
  <c r="M63" i="18" s="1"/>
  <c r="N63" i="18"/>
  <c r="J63" i="37"/>
  <c r="N63" i="37"/>
  <c r="K63" i="37"/>
  <c r="O63" i="37"/>
  <c r="L63" i="37"/>
  <c r="M63" i="37" s="1"/>
  <c r="L64" i="37"/>
  <c r="M64" i="37" s="1"/>
  <c r="J64" i="37"/>
  <c r="N64" i="37"/>
  <c r="O64" i="37"/>
  <c r="K64" i="37"/>
  <c r="O64" i="33"/>
  <c r="L64" i="33"/>
  <c r="M64" i="33" s="1"/>
  <c r="K64" i="33"/>
  <c r="E39" i="40"/>
  <c r="E42" i="40"/>
  <c r="P63" i="50"/>
  <c r="H64" i="20"/>
  <c r="E57" i="21"/>
  <c r="E51" i="21"/>
  <c r="E55" i="21"/>
  <c r="E56" i="21"/>
  <c r="E6" i="40"/>
  <c r="E10" i="40"/>
  <c r="P62" i="41"/>
  <c r="P59" i="35"/>
  <c r="E3" i="40"/>
  <c r="E7" i="40"/>
  <c r="E4" i="40"/>
  <c r="E8" i="40"/>
  <c r="E5" i="40"/>
  <c r="E9" i="40"/>
  <c r="E41" i="32"/>
  <c r="E42" i="32"/>
  <c r="E36" i="32"/>
  <c r="E39" i="32"/>
  <c r="E37" i="32"/>
  <c r="E38" i="32"/>
  <c r="E35" i="32"/>
  <c r="E40" i="32"/>
  <c r="E25" i="17"/>
  <c r="E26" i="17"/>
  <c r="E21" i="17"/>
  <c r="E19" i="17"/>
  <c r="E20" i="17"/>
  <c r="E17" i="17"/>
  <c r="E16" i="17"/>
  <c r="G63" i="16"/>
  <c r="J63" i="16" s="1"/>
  <c r="E24" i="17"/>
  <c r="E23" i="17"/>
  <c r="P61" i="16"/>
  <c r="E12" i="17"/>
  <c r="E13" i="17"/>
  <c r="E11" i="17"/>
  <c r="E15" i="17"/>
  <c r="E22" i="17"/>
  <c r="E64" i="32"/>
  <c r="E66" i="32"/>
  <c r="P61" i="23"/>
  <c r="E63" i="32"/>
  <c r="E61" i="32"/>
  <c r="E37" i="17"/>
  <c r="E41" i="17"/>
  <c r="E42" i="17"/>
  <c r="E39" i="17"/>
  <c r="E40" i="17"/>
  <c r="E38" i="17"/>
  <c r="E36" i="17"/>
  <c r="E35" i="17"/>
  <c r="F64" i="16"/>
  <c r="E39" i="24"/>
  <c r="E35" i="24"/>
  <c r="E42" i="24"/>
  <c r="E38" i="24"/>
  <c r="E40" i="24"/>
  <c r="E41" i="24"/>
  <c r="E37" i="24"/>
  <c r="E36" i="24"/>
  <c r="H64" i="31"/>
  <c r="E49" i="38"/>
  <c r="E59" i="32"/>
  <c r="E35" i="40"/>
  <c r="P61" i="31"/>
  <c r="E45" i="38"/>
  <c r="E50" i="38"/>
  <c r="E36" i="40"/>
  <c r="E40" i="40"/>
  <c r="E37" i="40"/>
  <c r="E41" i="40"/>
  <c r="E46" i="38"/>
  <c r="E47" i="38"/>
  <c r="E43" i="38"/>
  <c r="E44" i="38"/>
  <c r="E47" i="40"/>
  <c r="E38" i="40"/>
  <c r="P64" i="53"/>
  <c r="P62" i="12"/>
  <c r="P60" i="33"/>
  <c r="P63" i="47"/>
  <c r="P62" i="39"/>
  <c r="E42" i="19"/>
  <c r="E41" i="19"/>
  <c r="E38" i="19"/>
  <c r="E40" i="19"/>
  <c r="E35" i="19"/>
  <c r="E36" i="19"/>
  <c r="E37" i="19"/>
  <c r="E39" i="19"/>
  <c r="E25" i="34"/>
  <c r="E22" i="34"/>
  <c r="E26" i="34"/>
  <c r="E20" i="34"/>
  <c r="E24" i="34"/>
  <c r="E21" i="34"/>
  <c r="H63" i="33"/>
  <c r="E23" i="34"/>
  <c r="E19" i="34"/>
  <c r="E57" i="13"/>
  <c r="E56" i="13"/>
  <c r="E53" i="13"/>
  <c r="E58" i="13"/>
  <c r="E54" i="13"/>
  <c r="G64" i="12"/>
  <c r="E55" i="13"/>
  <c r="E51" i="13"/>
  <c r="E52" i="13"/>
  <c r="I65" i="47"/>
  <c r="E66" i="19"/>
  <c r="E63" i="19"/>
  <c r="E64" i="19"/>
  <c r="E61" i="19"/>
  <c r="E65" i="19"/>
  <c r="E62" i="19"/>
  <c r="E59" i="19"/>
  <c r="E60" i="19"/>
  <c r="E49" i="13"/>
  <c r="E45" i="13"/>
  <c r="E50" i="13"/>
  <c r="E46" i="13"/>
  <c r="E47" i="13"/>
  <c r="E43" i="13"/>
  <c r="E48" i="13"/>
  <c r="E44" i="13"/>
  <c r="E50" i="32"/>
  <c r="E46" i="32"/>
  <c r="E49" i="32"/>
  <c r="E45" i="32"/>
  <c r="E47" i="32"/>
  <c r="E48" i="32"/>
  <c r="E43" i="32"/>
  <c r="E44" i="32"/>
  <c r="G64" i="39"/>
  <c r="E58" i="40"/>
  <c r="E57" i="40"/>
  <c r="E56" i="40"/>
  <c r="E55" i="40"/>
  <c r="E54" i="40"/>
  <c r="E53" i="40"/>
  <c r="E52" i="40"/>
  <c r="E51" i="40"/>
  <c r="E17" i="13"/>
  <c r="E13" i="13"/>
  <c r="E18" i="13"/>
  <c r="E14" i="13"/>
  <c r="E15" i="13"/>
  <c r="E11" i="13"/>
  <c r="E16" i="13"/>
  <c r="E12" i="13"/>
  <c r="E34" i="42"/>
  <c r="E33" i="42"/>
  <c r="E32" i="42"/>
  <c r="E31" i="42"/>
  <c r="E30" i="42"/>
  <c r="E29" i="42"/>
  <c r="E28" i="42"/>
  <c r="E27" i="42"/>
  <c r="I64" i="31"/>
  <c r="E65" i="36"/>
  <c r="E61" i="36"/>
  <c r="E66" i="36"/>
  <c r="E62" i="36"/>
  <c r="E59" i="36"/>
  <c r="E63" i="36"/>
  <c r="E60" i="36"/>
  <c r="E64" i="36"/>
  <c r="E34" i="32"/>
  <c r="E31" i="32"/>
  <c r="E27" i="32"/>
  <c r="E33" i="32"/>
  <c r="E30" i="32"/>
  <c r="E32" i="32"/>
  <c r="E28" i="32"/>
  <c r="E29" i="32"/>
  <c r="P61" i="18"/>
  <c r="P60" i="39"/>
  <c r="E65" i="21"/>
  <c r="E64" i="21"/>
  <c r="E63" i="21"/>
  <c r="E60" i="21"/>
  <c r="I65" i="46"/>
  <c r="E66" i="24"/>
  <c r="E65" i="24"/>
  <c r="E64" i="24"/>
  <c r="E63" i="24"/>
  <c r="E62" i="24"/>
  <c r="E61" i="24"/>
  <c r="E60" i="24"/>
  <c r="E59" i="24"/>
  <c r="G64" i="18"/>
  <c r="E7" i="36"/>
  <c r="E3" i="36"/>
  <c r="E9" i="36"/>
  <c r="E5" i="36"/>
  <c r="E8" i="36"/>
  <c r="E6" i="36"/>
  <c r="E10" i="36"/>
  <c r="E4" i="36"/>
  <c r="E34" i="17"/>
  <c r="E31" i="17"/>
  <c r="E32" i="17"/>
  <c r="E29" i="17"/>
  <c r="E30" i="17"/>
  <c r="E27" i="17"/>
  <c r="E33" i="17"/>
  <c r="E28" i="17"/>
  <c r="E18" i="40"/>
  <c r="E17" i="40"/>
  <c r="E16" i="40"/>
  <c r="E15" i="40"/>
  <c r="E14" i="40"/>
  <c r="E13" i="40"/>
  <c r="E12" i="40"/>
  <c r="E11" i="40"/>
  <c r="G64" i="41"/>
  <c r="J64" i="41" s="1"/>
  <c r="E58" i="42"/>
  <c r="E57" i="42"/>
  <c r="E56" i="42"/>
  <c r="E55" i="42"/>
  <c r="E54" i="42"/>
  <c r="E53" i="42"/>
  <c r="E52" i="42"/>
  <c r="E51" i="42"/>
  <c r="H65" i="53"/>
  <c r="E49" i="21"/>
  <c r="E46" i="21"/>
  <c r="E48" i="21"/>
  <c r="E50" i="21"/>
  <c r="E43" i="21"/>
  <c r="E44" i="21"/>
  <c r="E47" i="21"/>
  <c r="E45" i="21"/>
  <c r="E26" i="40"/>
  <c r="E25" i="40"/>
  <c r="E24" i="40"/>
  <c r="E23" i="40"/>
  <c r="E22" i="40"/>
  <c r="E21" i="40"/>
  <c r="E20" i="40"/>
  <c r="E19" i="40"/>
  <c r="E41" i="36"/>
  <c r="E37" i="36"/>
  <c r="E42" i="36"/>
  <c r="E38" i="36"/>
  <c r="E40" i="36"/>
  <c r="E39" i="36"/>
  <c r="E35" i="36"/>
  <c r="E36" i="36"/>
  <c r="E55" i="17"/>
  <c r="E52" i="17"/>
  <c r="E58" i="17"/>
  <c r="E53" i="17"/>
  <c r="G64" i="16"/>
  <c r="E56" i="17"/>
  <c r="E51" i="17"/>
  <c r="E57" i="17"/>
  <c r="E54" i="17"/>
  <c r="E64" i="38"/>
  <c r="E60" i="38"/>
  <c r="E66" i="38"/>
  <c r="E65" i="38"/>
  <c r="E59" i="38"/>
  <c r="E62" i="38"/>
  <c r="E61" i="38"/>
  <c r="E63" i="38"/>
  <c r="E16" i="19"/>
  <c r="E13" i="19"/>
  <c r="E12" i="19"/>
  <c r="E18" i="19"/>
  <c r="E17" i="19"/>
  <c r="E11" i="19"/>
  <c r="E14" i="19"/>
  <c r="E15" i="19"/>
  <c r="I65" i="43"/>
  <c r="I64" i="20"/>
  <c r="E33" i="13"/>
  <c r="E29" i="13"/>
  <c r="E34" i="13"/>
  <c r="E30" i="13"/>
  <c r="E31" i="13"/>
  <c r="E27" i="13"/>
  <c r="E32" i="13"/>
  <c r="E28" i="13"/>
  <c r="E15" i="32"/>
  <c r="E11" i="32"/>
  <c r="E18" i="32"/>
  <c r="E14" i="32"/>
  <c r="E16" i="32"/>
  <c r="E17" i="32"/>
  <c r="E12" i="32"/>
  <c r="E13" i="32"/>
  <c r="H63" i="31"/>
  <c r="P63" i="46"/>
  <c r="P62" i="16"/>
  <c r="F64" i="12"/>
  <c r="F63" i="39"/>
  <c r="F65" i="50" l="1"/>
  <c r="I65" i="50"/>
  <c r="G65" i="45"/>
  <c r="H65" i="45"/>
  <c r="P63" i="44"/>
  <c r="P64" i="45"/>
  <c r="P63" i="53"/>
  <c r="P64" i="52"/>
  <c r="G65" i="54"/>
  <c r="H65" i="54"/>
  <c r="P64" i="49"/>
  <c r="P63" i="55"/>
  <c r="H65" i="50"/>
  <c r="P63" i="54"/>
  <c r="H65" i="52"/>
  <c r="P64" i="51"/>
  <c r="K64" i="31"/>
  <c r="P64" i="48"/>
  <c r="N64" i="31"/>
  <c r="K64" i="20"/>
  <c r="N64" i="20"/>
  <c r="O64" i="20"/>
  <c r="J64" i="20"/>
  <c r="L64" i="20"/>
  <c r="M64" i="20" s="1"/>
  <c r="G65" i="47"/>
  <c r="N64" i="41"/>
  <c r="K64" i="41"/>
  <c r="L64" i="41"/>
  <c r="M64" i="41" s="1"/>
  <c r="O64" i="41"/>
  <c r="I65" i="44"/>
  <c r="L64" i="12"/>
  <c r="M64" i="12" s="1"/>
  <c r="J64" i="12"/>
  <c r="N64" i="12"/>
  <c r="K64" i="12"/>
  <c r="O64" i="12"/>
  <c r="K63" i="16"/>
  <c r="L63" i="16"/>
  <c r="M63" i="16" s="1"/>
  <c r="F34" i="17" s="1"/>
  <c r="N63" i="16"/>
  <c r="L64" i="16"/>
  <c r="M64" i="16" s="1"/>
  <c r="J64" i="16"/>
  <c r="N64" i="16"/>
  <c r="K64" i="16"/>
  <c r="O64" i="16"/>
  <c r="O63" i="16"/>
  <c r="J63" i="33"/>
  <c r="L63" i="33"/>
  <c r="M63" i="33" s="1"/>
  <c r="N63" i="33"/>
  <c r="O63" i="33"/>
  <c r="K63" i="33"/>
  <c r="O64" i="31"/>
  <c r="J64" i="31"/>
  <c r="O63" i="31"/>
  <c r="J63" i="31"/>
  <c r="L63" i="31"/>
  <c r="M63" i="31" s="1"/>
  <c r="N63" i="31"/>
  <c r="K63" i="31"/>
  <c r="L64" i="31"/>
  <c r="M64" i="31" s="1"/>
  <c r="P64" i="46"/>
  <c r="F65" i="55"/>
  <c r="P63" i="20"/>
  <c r="E61" i="21"/>
  <c r="E62" i="21"/>
  <c r="E66" i="21"/>
  <c r="E59" i="21"/>
  <c r="G65" i="51"/>
  <c r="F10" i="21"/>
  <c r="G65" i="48"/>
  <c r="I65" i="48"/>
  <c r="I65" i="45"/>
  <c r="G65" i="43"/>
  <c r="G65" i="50"/>
  <c r="G65" i="46"/>
  <c r="I65" i="53"/>
  <c r="P64" i="50"/>
  <c r="G65" i="49"/>
  <c r="F4" i="42"/>
  <c r="P63" i="45"/>
  <c r="F16" i="42"/>
  <c r="F6" i="21"/>
  <c r="P63" i="49"/>
  <c r="I65" i="54"/>
  <c r="F17" i="21"/>
  <c r="F8" i="42"/>
  <c r="F15" i="42"/>
  <c r="F16" i="21"/>
  <c r="F12" i="42"/>
  <c r="P64" i="47"/>
  <c r="I65" i="49"/>
  <c r="I65" i="20"/>
  <c r="F4" i="21"/>
  <c r="F9" i="21"/>
  <c r="F12" i="21"/>
  <c r="F5" i="21"/>
  <c r="F7" i="21"/>
  <c r="F11" i="21"/>
  <c r="F15" i="21"/>
  <c r="F3" i="21"/>
  <c r="F14" i="21"/>
  <c r="F8" i="21"/>
  <c r="F13" i="21"/>
  <c r="F18" i="21"/>
  <c r="F64" i="23"/>
  <c r="E48" i="24"/>
  <c r="E44" i="24"/>
  <c r="E49" i="24"/>
  <c r="E47" i="24"/>
  <c r="E43" i="24"/>
  <c r="E50" i="24"/>
  <c r="E46" i="24"/>
  <c r="E45" i="24"/>
  <c r="E48" i="17"/>
  <c r="E49" i="17"/>
  <c r="E47" i="17"/>
  <c r="E43" i="17"/>
  <c r="E45" i="17"/>
  <c r="E44" i="17"/>
  <c r="E50" i="17"/>
  <c r="E46" i="17"/>
  <c r="E48" i="40"/>
  <c r="E44" i="40"/>
  <c r="F64" i="39"/>
  <c r="P63" i="51"/>
  <c r="E45" i="40"/>
  <c r="E49" i="40"/>
  <c r="E46" i="40"/>
  <c r="E50" i="40"/>
  <c r="E43" i="40"/>
  <c r="F65" i="54"/>
  <c r="F5" i="42"/>
  <c r="F9" i="42"/>
  <c r="F13" i="42"/>
  <c r="F17" i="42"/>
  <c r="F65" i="41"/>
  <c r="F6" i="42"/>
  <c r="F10" i="42"/>
  <c r="F14" i="42"/>
  <c r="F18" i="42"/>
  <c r="F3" i="42"/>
  <c r="F7" i="42"/>
  <c r="F11" i="42"/>
  <c r="F65" i="45"/>
  <c r="G65" i="52"/>
  <c r="G65" i="53"/>
  <c r="I65" i="55"/>
  <c r="H65" i="43"/>
  <c r="F65" i="49"/>
  <c r="F65" i="44"/>
  <c r="H65" i="51"/>
  <c r="F65" i="53"/>
  <c r="F65" i="47"/>
  <c r="P63" i="18"/>
  <c r="P64" i="55"/>
  <c r="P63" i="41"/>
  <c r="F65" i="46"/>
  <c r="H65" i="55"/>
  <c r="P64" i="33"/>
  <c r="E15" i="36"/>
  <c r="E11" i="36"/>
  <c r="E17" i="36"/>
  <c r="E13" i="36"/>
  <c r="E18" i="36"/>
  <c r="E14" i="36"/>
  <c r="E16" i="36"/>
  <c r="E12" i="36"/>
  <c r="F65" i="51"/>
  <c r="F34" i="21"/>
  <c r="F31" i="21"/>
  <c r="F28" i="21"/>
  <c r="F26" i="21"/>
  <c r="F23" i="21"/>
  <c r="F20" i="21"/>
  <c r="F29" i="21"/>
  <c r="F27" i="21"/>
  <c r="F25" i="21"/>
  <c r="F19" i="21"/>
  <c r="F22" i="21"/>
  <c r="F21" i="21"/>
  <c r="F32" i="21"/>
  <c r="F30" i="21"/>
  <c r="F24" i="21"/>
  <c r="F33" i="21"/>
  <c r="F65" i="48"/>
  <c r="F65" i="43"/>
  <c r="H65" i="49"/>
  <c r="P64" i="43"/>
  <c r="F65" i="52"/>
  <c r="F34" i="42"/>
  <c r="F33" i="42"/>
  <c r="F32" i="42"/>
  <c r="F31" i="42"/>
  <c r="F30" i="42"/>
  <c r="F29" i="42"/>
  <c r="F28" i="42"/>
  <c r="F27" i="42"/>
  <c r="F26" i="42"/>
  <c r="F25" i="42"/>
  <c r="F24" i="42"/>
  <c r="F23" i="42"/>
  <c r="F22" i="42"/>
  <c r="F21" i="42"/>
  <c r="F20" i="42"/>
  <c r="F19" i="42"/>
  <c r="H65" i="46"/>
  <c r="F65" i="20"/>
  <c r="P63" i="37"/>
  <c r="P63" i="23"/>
  <c r="P63" i="12"/>
  <c r="H65" i="47"/>
  <c r="I65" i="41"/>
  <c r="E63" i="13"/>
  <c r="E59" i="13"/>
  <c r="E65" i="13"/>
  <c r="E61" i="13"/>
  <c r="E62" i="13"/>
  <c r="E64" i="13"/>
  <c r="E60" i="13"/>
  <c r="E66" i="13"/>
  <c r="E50" i="19"/>
  <c r="E47" i="19"/>
  <c r="E48" i="19"/>
  <c r="E45" i="19"/>
  <c r="E49" i="19"/>
  <c r="E46" i="19"/>
  <c r="E43" i="19"/>
  <c r="E44" i="19"/>
  <c r="P64" i="37"/>
  <c r="F17" i="19"/>
  <c r="F14" i="19"/>
  <c r="F11" i="19"/>
  <c r="F8" i="19"/>
  <c r="F5" i="19"/>
  <c r="F3" i="19"/>
  <c r="F18" i="19"/>
  <c r="F15" i="19"/>
  <c r="F7" i="19"/>
  <c r="F4" i="19"/>
  <c r="F13" i="19"/>
  <c r="F12" i="19"/>
  <c r="F10" i="19"/>
  <c r="F9" i="19"/>
  <c r="F16" i="19"/>
  <c r="F6" i="19"/>
  <c r="F65" i="18"/>
  <c r="F17" i="38"/>
  <c r="F14" i="38"/>
  <c r="F11" i="38"/>
  <c r="F8" i="38"/>
  <c r="F5" i="38"/>
  <c r="F3" i="38"/>
  <c r="F18" i="38"/>
  <c r="F15" i="38"/>
  <c r="F13" i="38"/>
  <c r="F9" i="38"/>
  <c r="F7" i="38"/>
  <c r="F4" i="38"/>
  <c r="F16" i="38"/>
  <c r="F12" i="38"/>
  <c r="F10" i="38"/>
  <c r="I65" i="37"/>
  <c r="F6" i="38"/>
  <c r="F14" i="24"/>
  <c r="F13" i="24"/>
  <c r="F10" i="24"/>
  <c r="F9" i="24"/>
  <c r="F18" i="24"/>
  <c r="F17" i="24"/>
  <c r="F4" i="24"/>
  <c r="F65" i="23"/>
  <c r="F12" i="24"/>
  <c r="F8" i="24"/>
  <c r="F16" i="24"/>
  <c r="F15" i="24"/>
  <c r="F11" i="24"/>
  <c r="F7" i="24"/>
  <c r="F6" i="24"/>
  <c r="F5" i="24"/>
  <c r="F3" i="24"/>
  <c r="E49" i="36"/>
  <c r="E45" i="36"/>
  <c r="E50" i="36"/>
  <c r="E46" i="36"/>
  <c r="E47" i="36"/>
  <c r="E48" i="36"/>
  <c r="E44" i="36"/>
  <c r="E43" i="36"/>
  <c r="E34" i="40"/>
  <c r="E33" i="40"/>
  <c r="E32" i="40"/>
  <c r="E31" i="40"/>
  <c r="E30" i="40"/>
  <c r="E29" i="40"/>
  <c r="E28" i="40"/>
  <c r="E27" i="40"/>
  <c r="F50" i="34"/>
  <c r="F46" i="34"/>
  <c r="F42" i="34"/>
  <c r="F38" i="34"/>
  <c r="F47" i="34"/>
  <c r="F45" i="34"/>
  <c r="F37" i="34"/>
  <c r="F35" i="34"/>
  <c r="F48" i="34"/>
  <c r="F40" i="34"/>
  <c r="F39" i="34"/>
  <c r="F44" i="34"/>
  <c r="F43" i="34"/>
  <c r="F36" i="34"/>
  <c r="G65" i="33"/>
  <c r="F41" i="34"/>
  <c r="F49" i="34"/>
  <c r="F18" i="13"/>
  <c r="F14" i="13"/>
  <c r="F10" i="13"/>
  <c r="F6" i="13"/>
  <c r="I65" i="12"/>
  <c r="F15" i="13"/>
  <c r="F11" i="13"/>
  <c r="F7" i="13"/>
  <c r="F3" i="13"/>
  <c r="F16" i="13"/>
  <c r="F12" i="13"/>
  <c r="F8" i="13"/>
  <c r="F4" i="13"/>
  <c r="F17" i="13"/>
  <c r="F13" i="13"/>
  <c r="F9" i="13"/>
  <c r="F5" i="13"/>
  <c r="E66" i="17"/>
  <c r="E63" i="17"/>
  <c r="E64" i="17"/>
  <c r="E61" i="17"/>
  <c r="E62" i="17"/>
  <c r="E59" i="17"/>
  <c r="E65" i="17"/>
  <c r="E60" i="17"/>
  <c r="H65" i="48"/>
  <c r="I63" i="35"/>
  <c r="I64" i="35"/>
  <c r="G63" i="39"/>
  <c r="J63" i="39" s="1"/>
  <c r="E66" i="42"/>
  <c r="E65" i="42"/>
  <c r="E64" i="42"/>
  <c r="E63" i="42"/>
  <c r="E62" i="42"/>
  <c r="E61" i="42"/>
  <c r="E60" i="42"/>
  <c r="E59" i="42"/>
  <c r="E66" i="40"/>
  <c r="E65" i="40"/>
  <c r="E64" i="40"/>
  <c r="E63" i="40"/>
  <c r="E62" i="40"/>
  <c r="E61" i="40"/>
  <c r="E60" i="40"/>
  <c r="E59" i="40"/>
  <c r="E33" i="34"/>
  <c r="E29" i="34"/>
  <c r="E34" i="34"/>
  <c r="E30" i="34"/>
  <c r="E28" i="34"/>
  <c r="E32" i="34"/>
  <c r="E31" i="34"/>
  <c r="E27" i="34"/>
  <c r="F64" i="18"/>
  <c r="F49" i="38"/>
  <c r="F46" i="38"/>
  <c r="F43" i="38"/>
  <c r="F40" i="38"/>
  <c r="F37" i="38"/>
  <c r="F35" i="38"/>
  <c r="F50" i="38"/>
  <c r="F47" i="38"/>
  <c r="F45" i="38"/>
  <c r="F41" i="38"/>
  <c r="F39" i="38"/>
  <c r="F36" i="38"/>
  <c r="F48" i="38"/>
  <c r="H65" i="37"/>
  <c r="F44" i="38"/>
  <c r="F42" i="38"/>
  <c r="F38" i="38"/>
  <c r="H65" i="44"/>
  <c r="P64" i="44"/>
  <c r="P63" i="52"/>
  <c r="H65" i="31" l="1"/>
  <c r="F8" i="17"/>
  <c r="F18" i="17"/>
  <c r="F16" i="17"/>
  <c r="F4" i="17"/>
  <c r="F14" i="17"/>
  <c r="J65" i="50"/>
  <c r="D77" i="50" s="1"/>
  <c r="P64" i="20"/>
  <c r="O65" i="50"/>
  <c r="J65" i="54"/>
  <c r="D77" i="54" s="1"/>
  <c r="N65" i="54"/>
  <c r="K65" i="54"/>
  <c r="D78" i="54" s="1"/>
  <c r="O65" i="54"/>
  <c r="L65" i="54"/>
  <c r="M65" i="54" s="1"/>
  <c r="J65" i="53"/>
  <c r="D77" i="53" s="1"/>
  <c r="N65" i="53"/>
  <c r="K65" i="53"/>
  <c r="D78" i="53" s="1"/>
  <c r="O65" i="53"/>
  <c r="L65" i="53"/>
  <c r="M65" i="53" s="1"/>
  <c r="K65" i="50"/>
  <c r="D78" i="50" s="1"/>
  <c r="N65" i="50"/>
  <c r="L65" i="50"/>
  <c r="M65" i="50" s="1"/>
  <c r="J65" i="49"/>
  <c r="D77" i="49" s="1"/>
  <c r="N65" i="49"/>
  <c r="K65" i="49"/>
  <c r="D78" i="49" s="1"/>
  <c r="O65" i="49"/>
  <c r="L65" i="49"/>
  <c r="M65" i="49" s="1"/>
  <c r="J65" i="48"/>
  <c r="D77" i="48" s="1"/>
  <c r="N65" i="48"/>
  <c r="K65" i="48"/>
  <c r="D78" i="48" s="1"/>
  <c r="O65" i="48"/>
  <c r="L65" i="48"/>
  <c r="M65" i="48" s="1"/>
  <c r="N65" i="47"/>
  <c r="K65" i="47"/>
  <c r="D78" i="47" s="1"/>
  <c r="O65" i="47"/>
  <c r="L65" i="47"/>
  <c r="M65" i="47" s="1"/>
  <c r="J65" i="47"/>
  <c r="D77" i="47" s="1"/>
  <c r="K65" i="46"/>
  <c r="D78" i="46" s="1"/>
  <c r="O65" i="46"/>
  <c r="L65" i="46"/>
  <c r="M65" i="46" s="1"/>
  <c r="N65" i="46"/>
  <c r="J65" i="46"/>
  <c r="D77" i="46" s="1"/>
  <c r="J65" i="45"/>
  <c r="D77" i="45" s="1"/>
  <c r="N65" i="45"/>
  <c r="K65" i="45"/>
  <c r="D78" i="45" s="1"/>
  <c r="O65" i="45"/>
  <c r="L65" i="45"/>
  <c r="M65" i="45" s="1"/>
  <c r="K65" i="43"/>
  <c r="D78" i="43" s="1"/>
  <c r="L65" i="43"/>
  <c r="M65" i="43" s="1"/>
  <c r="J65" i="43"/>
  <c r="D77" i="43" s="1"/>
  <c r="N65" i="43"/>
  <c r="O65" i="43"/>
  <c r="L64" i="39"/>
  <c r="M64" i="39" s="1"/>
  <c r="K64" i="39"/>
  <c r="N64" i="39"/>
  <c r="J64" i="39"/>
  <c r="O64" i="39"/>
  <c r="O63" i="39"/>
  <c r="K63" i="39"/>
  <c r="N63" i="39"/>
  <c r="L63" i="39"/>
  <c r="M63" i="39" s="1"/>
  <c r="K64" i="23"/>
  <c r="J64" i="23"/>
  <c r="N64" i="23"/>
  <c r="O64" i="23"/>
  <c r="L64" i="23"/>
  <c r="M64" i="23" s="1"/>
  <c r="J64" i="18"/>
  <c r="N64" i="18"/>
  <c r="L64" i="18"/>
  <c r="M64" i="18" s="1"/>
  <c r="K64" i="18"/>
  <c r="O64" i="18"/>
  <c r="K63" i="35"/>
  <c r="L63" i="35"/>
  <c r="M63" i="35" s="1"/>
  <c r="O63" i="35"/>
  <c r="N63" i="35"/>
  <c r="J63" i="35"/>
  <c r="L64" i="35"/>
  <c r="M64" i="35" s="1"/>
  <c r="K64" i="35"/>
  <c r="N64" i="35"/>
  <c r="O64" i="35"/>
  <c r="J64" i="35"/>
  <c r="F44" i="32"/>
  <c r="F35" i="32"/>
  <c r="F48" i="32"/>
  <c r="F11" i="17"/>
  <c r="F9" i="17"/>
  <c r="I65" i="16"/>
  <c r="F10" i="17"/>
  <c r="F32" i="17"/>
  <c r="F12" i="17"/>
  <c r="F7" i="17"/>
  <c r="F3" i="17"/>
  <c r="F13" i="17"/>
  <c r="F15" i="17"/>
  <c r="F5" i="17"/>
  <c r="F6" i="17"/>
  <c r="F17" i="17"/>
  <c r="F42" i="21"/>
  <c r="F38" i="21"/>
  <c r="P64" i="31"/>
  <c r="F33" i="17"/>
  <c r="F30" i="17"/>
  <c r="P63" i="16"/>
  <c r="F45" i="21"/>
  <c r="F37" i="32"/>
  <c r="F36" i="32"/>
  <c r="F39" i="32"/>
  <c r="F46" i="32"/>
  <c r="F49" i="32"/>
  <c r="F42" i="32"/>
  <c r="F43" i="32"/>
  <c r="F50" i="32"/>
  <c r="F44" i="21"/>
  <c r="F40" i="21"/>
  <c r="F38" i="32"/>
  <c r="F40" i="32"/>
  <c r="F41" i="32"/>
  <c r="F45" i="32"/>
  <c r="F47" i="32"/>
  <c r="F46" i="21"/>
  <c r="F36" i="21"/>
  <c r="F47" i="21"/>
  <c r="F35" i="21"/>
  <c r="F48" i="21"/>
  <c r="F41" i="21"/>
  <c r="F39" i="21"/>
  <c r="F50" i="21"/>
  <c r="F49" i="21"/>
  <c r="F37" i="21"/>
  <c r="F43" i="21"/>
  <c r="F20" i="17"/>
  <c r="F22" i="17"/>
  <c r="F19" i="17"/>
  <c r="F21" i="17"/>
  <c r="F23" i="17"/>
  <c r="F25" i="17"/>
  <c r="F24" i="17"/>
  <c r="F26" i="17"/>
  <c r="F65" i="16"/>
  <c r="F31" i="17"/>
  <c r="F28" i="17"/>
  <c r="F27" i="17"/>
  <c r="F29" i="17"/>
  <c r="P63" i="31"/>
  <c r="G65" i="44"/>
  <c r="N65" i="44" s="1"/>
  <c r="G65" i="55"/>
  <c r="J65" i="55" s="1"/>
  <c r="F65" i="12"/>
  <c r="P64" i="16"/>
  <c r="I65" i="51"/>
  <c r="J65" i="51" s="1"/>
  <c r="P64" i="41"/>
  <c r="F65" i="37"/>
  <c r="P63" i="33"/>
  <c r="F66" i="34"/>
  <c r="F62" i="34"/>
  <c r="F58" i="34"/>
  <c r="F54" i="34"/>
  <c r="F64" i="34"/>
  <c r="F57" i="34"/>
  <c r="F65" i="34"/>
  <c r="F59" i="34"/>
  <c r="F52" i="34"/>
  <c r="F51" i="34"/>
  <c r="F63" i="34"/>
  <c r="F61" i="34"/>
  <c r="F56" i="34"/>
  <c r="F55" i="34"/>
  <c r="F53" i="34"/>
  <c r="F60" i="34"/>
  <c r="F34" i="13"/>
  <c r="F30" i="13"/>
  <c r="F26" i="13"/>
  <c r="F22" i="13"/>
  <c r="F31" i="13"/>
  <c r="F27" i="13"/>
  <c r="F23" i="13"/>
  <c r="F19" i="13"/>
  <c r="F32" i="13"/>
  <c r="F28" i="13"/>
  <c r="F24" i="13"/>
  <c r="F20" i="13"/>
  <c r="F33" i="13"/>
  <c r="F29" i="13"/>
  <c r="F25" i="13"/>
  <c r="F21" i="13"/>
  <c r="H65" i="33"/>
  <c r="F33" i="38"/>
  <c r="F30" i="38"/>
  <c r="F27" i="38"/>
  <c r="F24" i="38"/>
  <c r="F21" i="38"/>
  <c r="F19" i="38"/>
  <c r="F34" i="38"/>
  <c r="F31" i="38"/>
  <c r="F29" i="38"/>
  <c r="F25" i="38"/>
  <c r="F23" i="38"/>
  <c r="F20" i="38"/>
  <c r="F32" i="38"/>
  <c r="F28" i="38"/>
  <c r="F26" i="38"/>
  <c r="F22" i="38"/>
  <c r="I65" i="52"/>
  <c r="J65" i="52" s="1"/>
  <c r="F50" i="42"/>
  <c r="F49" i="42"/>
  <c r="F48" i="42"/>
  <c r="F47" i="42"/>
  <c r="F46" i="42"/>
  <c r="F45" i="42"/>
  <c r="F44" i="42"/>
  <c r="F43" i="42"/>
  <c r="F42" i="42"/>
  <c r="F41" i="42"/>
  <c r="F40" i="42"/>
  <c r="F39" i="42"/>
  <c r="F38" i="42"/>
  <c r="F37" i="42"/>
  <c r="F36" i="42"/>
  <c r="F35" i="42"/>
  <c r="F63" i="32"/>
  <c r="F59" i="32"/>
  <c r="F55" i="32"/>
  <c r="F51" i="32"/>
  <c r="F66" i="32"/>
  <c r="F62" i="32"/>
  <c r="F58" i="32"/>
  <c r="F54" i="32"/>
  <c r="F61" i="32"/>
  <c r="F56" i="32"/>
  <c r="F52" i="32"/>
  <c r="F57" i="32"/>
  <c r="F60" i="32"/>
  <c r="F53" i="32"/>
  <c r="F64" i="32"/>
  <c r="F65" i="32"/>
  <c r="F66" i="21"/>
  <c r="F63" i="21"/>
  <c r="F60" i="21"/>
  <c r="F58" i="21"/>
  <c r="F55" i="21"/>
  <c r="F52" i="21"/>
  <c r="F61" i="21"/>
  <c r="F59" i="21"/>
  <c r="F57" i="21"/>
  <c r="F51" i="21"/>
  <c r="F64" i="21"/>
  <c r="F62" i="21"/>
  <c r="F54" i="21"/>
  <c r="F53" i="21"/>
  <c r="F65" i="21"/>
  <c r="F56" i="21"/>
  <c r="G65" i="20"/>
  <c r="P64" i="12"/>
  <c r="F15" i="34"/>
  <c r="F11" i="34"/>
  <c r="F7" i="34"/>
  <c r="F3" i="34"/>
  <c r="F17" i="34"/>
  <c r="F13" i="34"/>
  <c r="F9" i="34"/>
  <c r="F5" i="34"/>
  <c r="I65" i="33"/>
  <c r="F18" i="34"/>
  <c r="F12" i="34"/>
  <c r="F10" i="34"/>
  <c r="F6" i="34"/>
  <c r="F16" i="34"/>
  <c r="F14" i="34"/>
  <c r="F8" i="34"/>
  <c r="F4" i="34"/>
  <c r="F48" i="17"/>
  <c r="F45" i="17"/>
  <c r="F42" i="17"/>
  <c r="F37" i="17"/>
  <c r="F46" i="17"/>
  <c r="F43" i="17"/>
  <c r="F40" i="17"/>
  <c r="F35" i="17"/>
  <c r="F49" i="17"/>
  <c r="F44" i="17"/>
  <c r="F41" i="17"/>
  <c r="F38" i="17"/>
  <c r="F50" i="17"/>
  <c r="F47" i="17"/>
  <c r="F39" i="17"/>
  <c r="F36" i="17"/>
  <c r="F50" i="13"/>
  <c r="F46" i="13"/>
  <c r="F42" i="13"/>
  <c r="F38" i="13"/>
  <c r="F47" i="13"/>
  <c r="F43" i="13"/>
  <c r="F39" i="13"/>
  <c r="F35" i="13"/>
  <c r="F48" i="13"/>
  <c r="F44" i="13"/>
  <c r="F40" i="13"/>
  <c r="F36" i="13"/>
  <c r="G65" i="12"/>
  <c r="F49" i="13"/>
  <c r="F45" i="13"/>
  <c r="F41" i="13"/>
  <c r="F37" i="13"/>
  <c r="F65" i="38"/>
  <c r="F62" i="38"/>
  <c r="F59" i="38"/>
  <c r="F56" i="38"/>
  <c r="F53" i="38"/>
  <c r="F51" i="38"/>
  <c r="F66" i="38"/>
  <c r="F63" i="38"/>
  <c r="F61" i="38"/>
  <c r="F57" i="38"/>
  <c r="F55" i="38"/>
  <c r="F52" i="38"/>
  <c r="F60" i="38"/>
  <c r="F58" i="38"/>
  <c r="F64" i="38"/>
  <c r="F54" i="38"/>
  <c r="G65" i="37"/>
  <c r="H65" i="20"/>
  <c r="F34" i="24"/>
  <c r="F33" i="24"/>
  <c r="F32" i="24"/>
  <c r="F31" i="24"/>
  <c r="F30" i="24"/>
  <c r="F29" i="24"/>
  <c r="F28" i="24"/>
  <c r="F27" i="24"/>
  <c r="F26" i="24"/>
  <c r="F25" i="24"/>
  <c r="F24" i="24"/>
  <c r="F23" i="24"/>
  <c r="F22" i="24"/>
  <c r="F20" i="24"/>
  <c r="F21" i="24"/>
  <c r="F19" i="24"/>
  <c r="I65" i="23"/>
  <c r="F33" i="19"/>
  <c r="F30" i="19"/>
  <c r="F27" i="19"/>
  <c r="F24" i="19"/>
  <c r="F21" i="19"/>
  <c r="F19" i="19"/>
  <c r="F34" i="19"/>
  <c r="F31" i="19"/>
  <c r="F23" i="19"/>
  <c r="F20" i="19"/>
  <c r="F25" i="19"/>
  <c r="F29" i="19"/>
  <c r="F28" i="19"/>
  <c r="F26" i="19"/>
  <c r="F22" i="19"/>
  <c r="F32" i="19"/>
  <c r="I65" i="18"/>
  <c r="F16" i="32"/>
  <c r="F12" i="32"/>
  <c r="F8" i="32"/>
  <c r="F4" i="32"/>
  <c r="F15" i="32"/>
  <c r="F10" i="32"/>
  <c r="F9" i="32"/>
  <c r="F7" i="32"/>
  <c r="F17" i="32"/>
  <c r="F11" i="32"/>
  <c r="F13" i="32"/>
  <c r="F5" i="32"/>
  <c r="F3" i="32"/>
  <c r="F18" i="32"/>
  <c r="F14" i="32"/>
  <c r="F6" i="32"/>
  <c r="G65" i="31"/>
  <c r="F46" i="40" l="1"/>
  <c r="P65" i="50"/>
  <c r="R65" i="50" s="1"/>
  <c r="S65" i="50" s="1"/>
  <c r="K13" i="22"/>
  <c r="L13" i="22"/>
  <c r="H13" i="22"/>
  <c r="D79" i="50"/>
  <c r="B96" i="50" s="1"/>
  <c r="J13" i="22"/>
  <c r="K12" i="22"/>
  <c r="E12" i="22"/>
  <c r="H12" i="22"/>
  <c r="S30" i="22"/>
  <c r="O30" i="22"/>
  <c r="I12" i="22"/>
  <c r="R31" i="22"/>
  <c r="R30" i="22"/>
  <c r="E13" i="22"/>
  <c r="F42" i="40"/>
  <c r="B83" i="50"/>
  <c r="D80" i="50"/>
  <c r="B86" i="50" s="1"/>
  <c r="B94" i="50"/>
  <c r="D79" i="53"/>
  <c r="B85" i="53" s="1"/>
  <c r="L65" i="20"/>
  <c r="M65" i="20" s="1"/>
  <c r="N65" i="20"/>
  <c r="O65" i="55"/>
  <c r="K65" i="55"/>
  <c r="D78" i="55" s="1"/>
  <c r="J65" i="20"/>
  <c r="D77" i="20" s="1"/>
  <c r="K65" i="20"/>
  <c r="D78" i="20" s="1"/>
  <c r="O65" i="20"/>
  <c r="N65" i="55"/>
  <c r="L65" i="55"/>
  <c r="M65" i="55" s="1"/>
  <c r="O65" i="52"/>
  <c r="K65" i="52"/>
  <c r="D78" i="52" s="1"/>
  <c r="N65" i="52"/>
  <c r="L65" i="52"/>
  <c r="M65" i="52" s="1"/>
  <c r="K65" i="51"/>
  <c r="D78" i="51" s="1"/>
  <c r="L65" i="51"/>
  <c r="M65" i="51" s="1"/>
  <c r="N65" i="51"/>
  <c r="O65" i="51"/>
  <c r="B84" i="50"/>
  <c r="B95" i="50"/>
  <c r="L65" i="44"/>
  <c r="M65" i="44" s="1"/>
  <c r="J65" i="44"/>
  <c r="D77" i="44" s="1"/>
  <c r="O65" i="44"/>
  <c r="P65" i="44" s="1"/>
  <c r="R65" i="44" s="1"/>
  <c r="S65" i="44" s="1"/>
  <c r="K65" i="44"/>
  <c r="D78" i="44" s="1"/>
  <c r="J65" i="37"/>
  <c r="D77" i="37" s="1"/>
  <c r="N65" i="37"/>
  <c r="K65" i="37"/>
  <c r="D78" i="37" s="1"/>
  <c r="O65" i="37"/>
  <c r="L65" i="37"/>
  <c r="M65" i="37" s="1"/>
  <c r="O31" i="22"/>
  <c r="P65" i="46"/>
  <c r="R65" i="46" s="1"/>
  <c r="S65" i="46" s="1"/>
  <c r="D77" i="52"/>
  <c r="B95" i="53"/>
  <c r="D80" i="54"/>
  <c r="D79" i="45"/>
  <c r="P64" i="39"/>
  <c r="P65" i="45"/>
  <c r="R65" i="45" s="1"/>
  <c r="S65" i="45" s="1"/>
  <c r="D79" i="49"/>
  <c r="H65" i="39"/>
  <c r="F50" i="40"/>
  <c r="B84" i="53"/>
  <c r="F38" i="40"/>
  <c r="F35" i="40"/>
  <c r="F39" i="40"/>
  <c r="F43" i="40"/>
  <c r="F47" i="40"/>
  <c r="P65" i="54"/>
  <c r="R65" i="54" s="1"/>
  <c r="S65" i="54" s="1"/>
  <c r="F36" i="40"/>
  <c r="F40" i="40"/>
  <c r="F44" i="40"/>
  <c r="F48" i="40"/>
  <c r="F37" i="40"/>
  <c r="F41" i="40"/>
  <c r="F45" i="40"/>
  <c r="F49" i="40"/>
  <c r="P65" i="53"/>
  <c r="R65" i="53" s="1"/>
  <c r="S65" i="53" s="1"/>
  <c r="B83" i="45"/>
  <c r="B94" i="45"/>
  <c r="I13" i="22"/>
  <c r="B95" i="46"/>
  <c r="B84" i="46"/>
  <c r="J12" i="22"/>
  <c r="B94" i="47"/>
  <c r="B83" i="47"/>
  <c r="L12" i="22"/>
  <c r="B94" i="49"/>
  <c r="B83" i="49"/>
  <c r="D77" i="51"/>
  <c r="D77" i="55"/>
  <c r="S31" i="22"/>
  <c r="B95" i="54"/>
  <c r="B84" i="54"/>
  <c r="B83" i="53"/>
  <c r="P63" i="39"/>
  <c r="B94" i="53"/>
  <c r="F47" i="24"/>
  <c r="F43" i="24"/>
  <c r="F39" i="24"/>
  <c r="F35" i="24"/>
  <c r="F46" i="24"/>
  <c r="F42" i="24"/>
  <c r="F44" i="24"/>
  <c r="F40" i="24"/>
  <c r="F36" i="24"/>
  <c r="F50" i="24"/>
  <c r="F38" i="24"/>
  <c r="F48" i="24"/>
  <c r="F49" i="24"/>
  <c r="F45" i="24"/>
  <c r="F41" i="24"/>
  <c r="F37" i="24"/>
  <c r="P64" i="23"/>
  <c r="B83" i="54"/>
  <c r="B84" i="45"/>
  <c r="B94" i="54"/>
  <c r="B95" i="45"/>
  <c r="D79" i="54"/>
  <c r="G65" i="39"/>
  <c r="D80" i="49"/>
  <c r="F33" i="32"/>
  <c r="F32" i="32"/>
  <c r="F28" i="32"/>
  <c r="F24" i="32"/>
  <c r="F20" i="32"/>
  <c r="F31" i="32"/>
  <c r="F22" i="32"/>
  <c r="F19" i="32"/>
  <c r="F26" i="32"/>
  <c r="F25" i="32"/>
  <c r="F23" i="32"/>
  <c r="F34" i="32"/>
  <c r="F29" i="32"/>
  <c r="F27" i="32"/>
  <c r="F30" i="32"/>
  <c r="F21" i="32"/>
  <c r="F64" i="17"/>
  <c r="F61" i="17"/>
  <c r="F58" i="17"/>
  <c r="F53" i="17"/>
  <c r="F62" i="17"/>
  <c r="F59" i="17"/>
  <c r="F56" i="17"/>
  <c r="F51" i="17"/>
  <c r="F65" i="17"/>
  <c r="F60" i="17"/>
  <c r="F57" i="17"/>
  <c r="F54" i="17"/>
  <c r="F66" i="17"/>
  <c r="F63" i="17"/>
  <c r="F55" i="17"/>
  <c r="F52" i="17"/>
  <c r="F50" i="36"/>
  <c r="F46" i="36"/>
  <c r="F42" i="36"/>
  <c r="F38" i="36"/>
  <c r="F47" i="36"/>
  <c r="F43" i="36"/>
  <c r="F39" i="36"/>
  <c r="F35" i="36"/>
  <c r="F48" i="36"/>
  <c r="F44" i="36"/>
  <c r="F36" i="36"/>
  <c r="F49" i="36"/>
  <c r="F45" i="36"/>
  <c r="F37" i="36"/>
  <c r="G65" i="35"/>
  <c r="F41" i="36"/>
  <c r="F40" i="36"/>
  <c r="B95" i="49"/>
  <c r="B84" i="49"/>
  <c r="F66" i="42"/>
  <c r="F65" i="42"/>
  <c r="F64" i="42"/>
  <c r="F63" i="42"/>
  <c r="F62" i="42"/>
  <c r="F61" i="42"/>
  <c r="F60" i="42"/>
  <c r="F59" i="42"/>
  <c r="F58" i="42"/>
  <c r="F57" i="42"/>
  <c r="F56" i="42"/>
  <c r="F55" i="42"/>
  <c r="F54" i="42"/>
  <c r="F53" i="42"/>
  <c r="F52" i="42"/>
  <c r="F51" i="42"/>
  <c r="F65" i="31"/>
  <c r="H65" i="16"/>
  <c r="D80" i="53"/>
  <c r="P64" i="18"/>
  <c r="B94" i="48"/>
  <c r="B83" i="48"/>
  <c r="H65" i="41"/>
  <c r="P65" i="47"/>
  <c r="R65" i="47" s="1"/>
  <c r="S65" i="47" s="1"/>
  <c r="D79" i="43"/>
  <c r="F34" i="34"/>
  <c r="F30" i="34"/>
  <c r="F26" i="34"/>
  <c r="F31" i="34"/>
  <c r="F29" i="34"/>
  <c r="F24" i="34"/>
  <c r="F23" i="34"/>
  <c r="F19" i="34"/>
  <c r="F33" i="34"/>
  <c r="F27" i="34"/>
  <c r="F21" i="34"/>
  <c r="F25" i="34"/>
  <c r="F32" i="34"/>
  <c r="F22" i="34"/>
  <c r="F28" i="34"/>
  <c r="F20" i="34"/>
  <c r="I65" i="31"/>
  <c r="B94" i="43"/>
  <c r="B83" i="43"/>
  <c r="F64" i="13"/>
  <c r="F60" i="13"/>
  <c r="F56" i="13"/>
  <c r="F66" i="13"/>
  <c r="F62" i="13"/>
  <c r="F58" i="13"/>
  <c r="F63" i="13"/>
  <c r="F57" i="13"/>
  <c r="F54" i="13"/>
  <c r="F65" i="13"/>
  <c r="F61" i="13"/>
  <c r="F59" i="13"/>
  <c r="F55" i="13"/>
  <c r="F51" i="13"/>
  <c r="F52" i="13"/>
  <c r="F53" i="13"/>
  <c r="F65" i="33"/>
  <c r="I65" i="39"/>
  <c r="F18" i="40"/>
  <c r="F17" i="40"/>
  <c r="F16" i="40"/>
  <c r="F15" i="40"/>
  <c r="F14" i="40"/>
  <c r="F13" i="40"/>
  <c r="F12" i="40"/>
  <c r="F11" i="40"/>
  <c r="F10" i="40"/>
  <c r="F9" i="40"/>
  <c r="F8" i="40"/>
  <c r="F7" i="40"/>
  <c r="F6" i="40"/>
  <c r="F5" i="40"/>
  <c r="F4" i="40"/>
  <c r="F3" i="40"/>
  <c r="P63" i="35"/>
  <c r="B95" i="47"/>
  <c r="B84" i="47"/>
  <c r="P65" i="48"/>
  <c r="R65" i="48" s="1"/>
  <c r="S65" i="48" s="1"/>
  <c r="G65" i="41"/>
  <c r="D80" i="46"/>
  <c r="B95" i="43"/>
  <c r="B84" i="43"/>
  <c r="D80" i="45"/>
  <c r="P65" i="43"/>
  <c r="R65" i="43" s="1"/>
  <c r="S65" i="43" s="1"/>
  <c r="H65" i="12"/>
  <c r="J65" i="12" s="1"/>
  <c r="G65" i="16"/>
  <c r="D79" i="47"/>
  <c r="F16" i="36"/>
  <c r="F12" i="36"/>
  <c r="F8" i="36"/>
  <c r="F4" i="36"/>
  <c r="F18" i="36"/>
  <c r="F14" i="36"/>
  <c r="F10" i="36"/>
  <c r="F6" i="36"/>
  <c r="F3" i="36"/>
  <c r="I65" i="35"/>
  <c r="F15" i="36"/>
  <c r="F9" i="36"/>
  <c r="F7" i="36"/>
  <c r="F65" i="35"/>
  <c r="F17" i="36"/>
  <c r="F13" i="36"/>
  <c r="F11" i="36"/>
  <c r="F5" i="36"/>
  <c r="P64" i="35"/>
  <c r="F48" i="19"/>
  <c r="F45" i="19"/>
  <c r="F42" i="19"/>
  <c r="F49" i="19"/>
  <c r="F46" i="19"/>
  <c r="F43" i="19"/>
  <c r="F40" i="19"/>
  <c r="F37" i="19"/>
  <c r="F35" i="19"/>
  <c r="F44" i="19"/>
  <c r="F41" i="19"/>
  <c r="F50" i="19"/>
  <c r="F47" i="19"/>
  <c r="F39" i="19"/>
  <c r="F36" i="19"/>
  <c r="F38" i="19"/>
  <c r="P65" i="49"/>
  <c r="R65" i="49" s="1"/>
  <c r="S65" i="49" s="1"/>
  <c r="B95" i="48"/>
  <c r="B84" i="48"/>
  <c r="D79" i="48"/>
  <c r="F66" i="40"/>
  <c r="F65" i="40"/>
  <c r="F64" i="40"/>
  <c r="F63" i="40"/>
  <c r="F62" i="40"/>
  <c r="F61" i="40"/>
  <c r="F60" i="40"/>
  <c r="F59" i="40"/>
  <c r="F58" i="40"/>
  <c r="F57" i="40"/>
  <c r="F56" i="40"/>
  <c r="F55" i="40"/>
  <c r="F54" i="40"/>
  <c r="F53" i="40"/>
  <c r="F52" i="40"/>
  <c r="F51" i="40"/>
  <c r="B94" i="46"/>
  <c r="B83" i="46"/>
  <c r="B85" i="50" l="1"/>
  <c r="F82" i="50" s="1"/>
  <c r="C86" i="50" s="1"/>
  <c r="B97" i="50"/>
  <c r="F94" i="50" s="1"/>
  <c r="H15" i="22"/>
  <c r="S33" i="22"/>
  <c r="Q30" i="22"/>
  <c r="E30" i="22"/>
  <c r="R32" i="22"/>
  <c r="I15" i="22"/>
  <c r="L14" i="22"/>
  <c r="E14" i="22"/>
  <c r="S32" i="22"/>
  <c r="E31" i="22"/>
  <c r="H14" i="22"/>
  <c r="J14" i="22"/>
  <c r="R33" i="22"/>
  <c r="P31" i="22"/>
  <c r="G31" i="22"/>
  <c r="O33" i="22"/>
  <c r="K14" i="22"/>
  <c r="L15" i="22"/>
  <c r="G12" i="22"/>
  <c r="G30" i="22"/>
  <c r="O32" i="22"/>
  <c r="B96" i="53"/>
  <c r="D79" i="51"/>
  <c r="B96" i="51" s="1"/>
  <c r="B86" i="54"/>
  <c r="P65" i="55"/>
  <c r="R65" i="55" s="1"/>
  <c r="S65" i="55" s="1"/>
  <c r="B97" i="54"/>
  <c r="P65" i="51"/>
  <c r="R65" i="51" s="1"/>
  <c r="S65" i="51" s="1"/>
  <c r="J65" i="16"/>
  <c r="D77" i="16" s="1"/>
  <c r="K65" i="16"/>
  <c r="D78" i="16" s="1"/>
  <c r="N65" i="41"/>
  <c r="K65" i="41"/>
  <c r="D78" i="41" s="1"/>
  <c r="J65" i="41"/>
  <c r="D77" i="41" s="1"/>
  <c r="O65" i="41"/>
  <c r="L65" i="41"/>
  <c r="M65" i="41" s="1"/>
  <c r="O65" i="12"/>
  <c r="K65" i="12"/>
  <c r="D78" i="12" s="1"/>
  <c r="N65" i="12"/>
  <c r="L65" i="12"/>
  <c r="M65" i="12" s="1"/>
  <c r="L65" i="16"/>
  <c r="M65" i="16" s="1"/>
  <c r="N65" i="16"/>
  <c r="O65" i="16"/>
  <c r="J65" i="33"/>
  <c r="D77" i="33" s="1"/>
  <c r="N65" i="33"/>
  <c r="L65" i="33"/>
  <c r="M65" i="33" s="1"/>
  <c r="K65" i="33"/>
  <c r="D78" i="33" s="1"/>
  <c r="O65" i="33"/>
  <c r="K65" i="31"/>
  <c r="D78" i="31" s="1"/>
  <c r="O65" i="31"/>
  <c r="L65" i="31"/>
  <c r="M65" i="31" s="1"/>
  <c r="J65" i="31"/>
  <c r="D77" i="31" s="1"/>
  <c r="N65" i="31"/>
  <c r="B83" i="44"/>
  <c r="B96" i="45"/>
  <c r="B85" i="45"/>
  <c r="B85" i="49"/>
  <c r="B96" i="49"/>
  <c r="P30" i="22"/>
  <c r="B83" i="51"/>
  <c r="G13" i="22"/>
  <c r="B84" i="44"/>
  <c r="B95" i="44"/>
  <c r="B94" i="51"/>
  <c r="B94" i="44"/>
  <c r="G6" i="38"/>
  <c r="H6" i="38" s="1"/>
  <c r="K6" i="38" s="1"/>
  <c r="D79" i="55"/>
  <c r="P65" i="20"/>
  <c r="R65" i="20" s="1"/>
  <c r="S65" i="20" s="1"/>
  <c r="D79" i="44"/>
  <c r="D77" i="12"/>
  <c r="B83" i="20"/>
  <c r="B86" i="49"/>
  <c r="B97" i="49"/>
  <c r="D79" i="52"/>
  <c r="Q31" i="22"/>
  <c r="B95" i="52"/>
  <c r="B84" i="52"/>
  <c r="B94" i="52"/>
  <c r="B84" i="51"/>
  <c r="P65" i="37"/>
  <c r="R65" i="37" s="1"/>
  <c r="S65" i="37" s="1"/>
  <c r="B95" i="51"/>
  <c r="H65" i="23"/>
  <c r="F65" i="24"/>
  <c r="F61" i="24"/>
  <c r="F57" i="24"/>
  <c r="F53" i="24"/>
  <c r="F62" i="24"/>
  <c r="F64" i="24"/>
  <c r="F60" i="24"/>
  <c r="F56" i="24"/>
  <c r="F52" i="24"/>
  <c r="G65" i="23"/>
  <c r="F63" i="24"/>
  <c r="F59" i="24"/>
  <c r="F55" i="24"/>
  <c r="F51" i="24"/>
  <c r="F66" i="24"/>
  <c r="F58" i="24"/>
  <c r="F54" i="24"/>
  <c r="G9" i="38"/>
  <c r="H9" i="38" s="1"/>
  <c r="B83" i="52"/>
  <c r="G12" i="38"/>
  <c r="H12" i="38" s="1"/>
  <c r="N12" i="38" s="1"/>
  <c r="G15" i="38"/>
  <c r="H15" i="38" s="1"/>
  <c r="G19" i="38"/>
  <c r="Q60" i="37" s="1"/>
  <c r="R60" i="37" s="1"/>
  <c r="G14" i="38"/>
  <c r="H14" i="38" s="1"/>
  <c r="N14" i="38" s="1"/>
  <c r="G33" i="38"/>
  <c r="Q18" i="37" s="1"/>
  <c r="R18" i="37" s="1"/>
  <c r="G13" i="38"/>
  <c r="H13" i="38" s="1"/>
  <c r="G26" i="38"/>
  <c r="H26" i="38" s="1"/>
  <c r="T26" i="38" s="1"/>
  <c r="P65" i="52"/>
  <c r="R65" i="52" s="1"/>
  <c r="S65" i="52" s="1"/>
  <c r="G23" i="38"/>
  <c r="H23" i="38" s="1"/>
  <c r="G21" i="38"/>
  <c r="G20" i="38"/>
  <c r="H20" i="38" s="1"/>
  <c r="T20" i="38" s="1"/>
  <c r="G11" i="38"/>
  <c r="Q37" i="37" s="1"/>
  <c r="R37" i="37" s="1"/>
  <c r="G24" i="38"/>
  <c r="H24" i="38" s="1"/>
  <c r="T24" i="38" s="1"/>
  <c r="G34" i="38"/>
  <c r="H34" i="38" s="1"/>
  <c r="N34" i="38" s="1"/>
  <c r="G32" i="38"/>
  <c r="H32" i="38" s="1"/>
  <c r="K32" i="38" s="1"/>
  <c r="G22" i="38"/>
  <c r="H22" i="38" s="1"/>
  <c r="Q22" i="38" s="1"/>
  <c r="T30" i="22"/>
  <c r="B83" i="55"/>
  <c r="B94" i="55"/>
  <c r="T31" i="22"/>
  <c r="B95" i="55"/>
  <c r="B84" i="55"/>
  <c r="B85" i="54"/>
  <c r="G3" i="38"/>
  <c r="Q63" i="37" s="1"/>
  <c r="R63" i="37" s="1"/>
  <c r="G31" i="38"/>
  <c r="G30" i="38"/>
  <c r="H30" i="38" s="1"/>
  <c r="Q30" i="38" s="1"/>
  <c r="G29" i="38"/>
  <c r="G17" i="38"/>
  <c r="Q10" i="37" s="1"/>
  <c r="R10" i="37" s="1"/>
  <c r="G25" i="38"/>
  <c r="G10" i="38"/>
  <c r="H10" i="38" s="1"/>
  <c r="N10" i="38" s="1"/>
  <c r="D79" i="37"/>
  <c r="G28" i="38"/>
  <c r="H28" i="38" s="1"/>
  <c r="T28" i="38" s="1"/>
  <c r="B96" i="54"/>
  <c r="G8" i="38"/>
  <c r="H8" i="38" s="1"/>
  <c r="T8" i="38" s="1"/>
  <c r="G7" i="38"/>
  <c r="Q5" i="37" s="1"/>
  <c r="R5" i="37" s="1"/>
  <c r="G5" i="38"/>
  <c r="H5" i="38" s="1"/>
  <c r="G4" i="38"/>
  <c r="H4" i="38" s="1"/>
  <c r="T4" i="38" s="1"/>
  <c r="G18" i="38"/>
  <c r="H18" i="38" s="1"/>
  <c r="N18" i="38" s="1"/>
  <c r="G27" i="38"/>
  <c r="G16" i="38"/>
  <c r="H16" i="38" s="1"/>
  <c r="T16" i="38" s="1"/>
  <c r="B94" i="20"/>
  <c r="D80" i="48"/>
  <c r="D80" i="47"/>
  <c r="H65" i="35"/>
  <c r="K65" i="35" s="1"/>
  <c r="D80" i="55"/>
  <c r="B85" i="43"/>
  <c r="B96" i="43"/>
  <c r="B86" i="46"/>
  <c r="B97" i="46"/>
  <c r="B96" i="48"/>
  <c r="B85" i="48"/>
  <c r="D80" i="51"/>
  <c r="F34" i="36"/>
  <c r="F28" i="36"/>
  <c r="F24" i="36"/>
  <c r="F20" i="36"/>
  <c r="F32" i="36"/>
  <c r="F30" i="36"/>
  <c r="F26" i="36"/>
  <c r="F22" i="36"/>
  <c r="F19" i="36"/>
  <c r="F33" i="36"/>
  <c r="F31" i="36"/>
  <c r="F25" i="36"/>
  <c r="F23" i="36"/>
  <c r="F29" i="36"/>
  <c r="F27" i="36"/>
  <c r="F21" i="36"/>
  <c r="D79" i="46"/>
  <c r="D80" i="44"/>
  <c r="F65" i="39"/>
  <c r="D80" i="43"/>
  <c r="B84" i="37"/>
  <c r="B95" i="37"/>
  <c r="F64" i="19"/>
  <c r="F61" i="19"/>
  <c r="F58" i="19"/>
  <c r="F65" i="19"/>
  <c r="F62" i="19"/>
  <c r="F59" i="19"/>
  <c r="F56" i="19"/>
  <c r="F53" i="19"/>
  <c r="F51" i="19"/>
  <c r="F60" i="19"/>
  <c r="F57" i="19"/>
  <c r="F54" i="19"/>
  <c r="F66" i="19"/>
  <c r="F63" i="19"/>
  <c r="F55" i="19"/>
  <c r="F52" i="19"/>
  <c r="G32" i="21"/>
  <c r="H32" i="21" s="1"/>
  <c r="G24" i="21"/>
  <c r="H24" i="21" s="1"/>
  <c r="G21" i="21"/>
  <c r="G16" i="21"/>
  <c r="H16" i="21" s="1"/>
  <c r="G8" i="21"/>
  <c r="H8" i="21" s="1"/>
  <c r="G33" i="21"/>
  <c r="G30" i="21"/>
  <c r="H30" i="21" s="1"/>
  <c r="G22" i="21"/>
  <c r="H22" i="21" s="1"/>
  <c r="G17" i="21"/>
  <c r="G14" i="21"/>
  <c r="H14" i="21" s="1"/>
  <c r="G27" i="21"/>
  <c r="G20" i="21"/>
  <c r="H20" i="21" s="1"/>
  <c r="G12" i="21"/>
  <c r="H12" i="21" s="1"/>
  <c r="G7" i="21"/>
  <c r="G4" i="21"/>
  <c r="H4" i="21" s="1"/>
  <c r="G31" i="21"/>
  <c r="G29" i="21"/>
  <c r="G28" i="21"/>
  <c r="H28" i="21" s="1"/>
  <c r="G23" i="21"/>
  <c r="G15" i="21"/>
  <c r="G13" i="21"/>
  <c r="G9" i="21"/>
  <c r="G5" i="21"/>
  <c r="G25" i="21"/>
  <c r="G10" i="21"/>
  <c r="H10" i="21" s="1"/>
  <c r="G3" i="21"/>
  <c r="D80" i="20"/>
  <c r="G34" i="21"/>
  <c r="H34" i="21" s="1"/>
  <c r="G26" i="21"/>
  <c r="H26" i="21" s="1"/>
  <c r="G19" i="21"/>
  <c r="G18" i="21"/>
  <c r="H18" i="21" s="1"/>
  <c r="G11" i="21"/>
  <c r="G6" i="21"/>
  <c r="H6" i="21" s="1"/>
  <c r="B95" i="20"/>
  <c r="B84" i="20"/>
  <c r="G50" i="38"/>
  <c r="H50" i="38" s="1"/>
  <c r="B85" i="47"/>
  <c r="B96" i="47"/>
  <c r="H65" i="18"/>
  <c r="D80" i="52"/>
  <c r="F66" i="36"/>
  <c r="F62" i="36"/>
  <c r="F58" i="36"/>
  <c r="F54" i="36"/>
  <c r="F63" i="36"/>
  <c r="F59" i="36"/>
  <c r="F55" i="36"/>
  <c r="F51" i="36"/>
  <c r="F60" i="36"/>
  <c r="F57" i="36"/>
  <c r="F56" i="36"/>
  <c r="F52" i="36"/>
  <c r="F65" i="36"/>
  <c r="F64" i="36"/>
  <c r="F61" i="36"/>
  <c r="F53" i="36"/>
  <c r="G65" i="18"/>
  <c r="B97" i="45"/>
  <c r="B86" i="45"/>
  <c r="B94" i="37"/>
  <c r="B83" i="37"/>
  <c r="F34" i="40"/>
  <c r="F33" i="40"/>
  <c r="F32" i="40"/>
  <c r="F31" i="40"/>
  <c r="F30" i="40"/>
  <c r="F29" i="40"/>
  <c r="F28" i="40"/>
  <c r="F27" i="40"/>
  <c r="F26" i="40"/>
  <c r="F25" i="40"/>
  <c r="F24" i="40"/>
  <c r="F23" i="40"/>
  <c r="F22" i="40"/>
  <c r="F21" i="40"/>
  <c r="F20" i="40"/>
  <c r="F19" i="40"/>
  <c r="B97" i="53"/>
  <c r="B86" i="53"/>
  <c r="R35" i="22" l="1"/>
  <c r="R34" i="22" s="1"/>
  <c r="O35" i="22"/>
  <c r="O34" i="22" s="1"/>
  <c r="L17" i="22"/>
  <c r="L16" i="22" s="1"/>
  <c r="S35" i="22"/>
  <c r="S34" i="22" s="1"/>
  <c r="H17" i="22"/>
  <c r="H16" i="22" s="1"/>
  <c r="F94" i="54"/>
  <c r="C95" i="54" s="1"/>
  <c r="M31" i="22"/>
  <c r="K31" i="22"/>
  <c r="Q33" i="22"/>
  <c r="P33" i="22"/>
  <c r="H31" i="22"/>
  <c r="F82" i="54"/>
  <c r="C84" i="54" s="1"/>
  <c r="G14" i="22"/>
  <c r="T33" i="22"/>
  <c r="Q32" i="22"/>
  <c r="T32" i="22"/>
  <c r="M30" i="22"/>
  <c r="I31" i="22"/>
  <c r="F31" i="22"/>
  <c r="I30" i="22"/>
  <c r="F30" i="22"/>
  <c r="B85" i="51"/>
  <c r="J15" i="22"/>
  <c r="J17" i="22" s="1"/>
  <c r="J16" i="22" s="1"/>
  <c r="K30" i="22"/>
  <c r="H30" i="22"/>
  <c r="G33" i="22"/>
  <c r="I14" i="22"/>
  <c r="I17" i="22" s="1"/>
  <c r="I16" i="22" s="1"/>
  <c r="E15" i="22"/>
  <c r="E17" i="22" s="1"/>
  <c r="E16" i="22" s="1"/>
  <c r="K15" i="22"/>
  <c r="K17" i="22" s="1"/>
  <c r="K16" i="22" s="1"/>
  <c r="G15" i="22"/>
  <c r="E32" i="22"/>
  <c r="P32" i="22"/>
  <c r="Q4" i="38"/>
  <c r="K4" i="38"/>
  <c r="T12" i="38"/>
  <c r="B85" i="52"/>
  <c r="Q24" i="38"/>
  <c r="B96" i="52"/>
  <c r="B85" i="55"/>
  <c r="F94" i="49"/>
  <c r="C94" i="49" s="1"/>
  <c r="J65" i="39"/>
  <c r="D77" i="39" s="1"/>
  <c r="N65" i="39"/>
  <c r="K65" i="39"/>
  <c r="D78" i="39" s="1"/>
  <c r="O65" i="39"/>
  <c r="L65" i="39"/>
  <c r="M65" i="39" s="1"/>
  <c r="J65" i="23"/>
  <c r="D77" i="23" s="1"/>
  <c r="K65" i="23"/>
  <c r="D78" i="23" s="1"/>
  <c r="N65" i="23"/>
  <c r="O65" i="23"/>
  <c r="L65" i="23"/>
  <c r="M65" i="23" s="1"/>
  <c r="N65" i="18"/>
  <c r="J65" i="18"/>
  <c r="D77" i="18" s="1"/>
  <c r="O65" i="18"/>
  <c r="L65" i="18"/>
  <c r="M65" i="18" s="1"/>
  <c r="K65" i="18"/>
  <c r="D78" i="18" s="1"/>
  <c r="N65" i="35"/>
  <c r="L65" i="35"/>
  <c r="M65" i="35" s="1"/>
  <c r="O65" i="35"/>
  <c r="J65" i="35"/>
  <c r="D77" i="35" s="1"/>
  <c r="F82" i="49"/>
  <c r="C83" i="49" s="1"/>
  <c r="Q6" i="38"/>
  <c r="N6" i="38"/>
  <c r="Q6" i="37"/>
  <c r="R6" i="37" s="1"/>
  <c r="Q26" i="38"/>
  <c r="N32" i="38"/>
  <c r="T6" i="38"/>
  <c r="Q20" i="38"/>
  <c r="Q36" i="37"/>
  <c r="R36" i="37" s="1"/>
  <c r="P65" i="41"/>
  <c r="R65" i="41" s="1"/>
  <c r="S65" i="41" s="1"/>
  <c r="Q38" i="37"/>
  <c r="R38" i="37" s="1"/>
  <c r="T10" i="38"/>
  <c r="Q10" i="38"/>
  <c r="Q8" i="37"/>
  <c r="R8" i="37" s="1"/>
  <c r="K30" i="38"/>
  <c r="B85" i="44"/>
  <c r="Q9" i="37"/>
  <c r="R9" i="37" s="1"/>
  <c r="T30" i="38"/>
  <c r="Q34" i="38"/>
  <c r="B96" i="44"/>
  <c r="K16" i="38"/>
  <c r="B96" i="55"/>
  <c r="Q35" i="37"/>
  <c r="R35" i="37" s="1"/>
  <c r="K14" i="38"/>
  <c r="K28" i="38"/>
  <c r="B86" i="47"/>
  <c r="F82" i="47" s="1"/>
  <c r="H17" i="38"/>
  <c r="N17" i="38" s="1"/>
  <c r="D78" i="35"/>
  <c r="K20" i="38"/>
  <c r="B96" i="37"/>
  <c r="T32" i="38"/>
  <c r="N20" i="38"/>
  <c r="Q32" i="38"/>
  <c r="Q18" i="38"/>
  <c r="Q8" i="38"/>
  <c r="N28" i="38"/>
  <c r="Q3" i="37"/>
  <c r="R3" i="37" s="1"/>
  <c r="B97" i="47"/>
  <c r="F94" i="47" s="1"/>
  <c r="H33" i="38"/>
  <c r="K33" i="38" s="1"/>
  <c r="T14" i="38"/>
  <c r="Q28" i="38"/>
  <c r="H7" i="38"/>
  <c r="K7" i="38" s="1"/>
  <c r="K12" i="38"/>
  <c r="Q59" i="37"/>
  <c r="R59" i="37" s="1"/>
  <c r="Q51" i="37"/>
  <c r="R51" i="37" s="1"/>
  <c r="Q12" i="38"/>
  <c r="N24" i="38"/>
  <c r="G55" i="38"/>
  <c r="Q29" i="37" s="1"/>
  <c r="R29" i="37" s="1"/>
  <c r="H3" i="38"/>
  <c r="T3" i="38" s="1"/>
  <c r="K22" i="38"/>
  <c r="Q14" i="38"/>
  <c r="G46" i="38"/>
  <c r="H46" i="38" s="1"/>
  <c r="N46" i="38" s="1"/>
  <c r="G59" i="38"/>
  <c r="Q49" i="37" s="1"/>
  <c r="R49" i="37" s="1"/>
  <c r="G41" i="38"/>
  <c r="Q22" i="37" s="1"/>
  <c r="R22" i="37" s="1"/>
  <c r="G64" i="38"/>
  <c r="H64" i="38" s="1"/>
  <c r="N64" i="38" s="1"/>
  <c r="H11" i="38"/>
  <c r="N11" i="38" s="1"/>
  <c r="G62" i="38"/>
  <c r="H62" i="38" s="1"/>
  <c r="N62" i="38" s="1"/>
  <c r="G54" i="38"/>
  <c r="H54" i="38" s="1"/>
  <c r="N54" i="38" s="1"/>
  <c r="T18" i="38"/>
  <c r="G53" i="38"/>
  <c r="H53" i="38" s="1"/>
  <c r="G43" i="38"/>
  <c r="Q45" i="37" s="1"/>
  <c r="R45" i="37" s="1"/>
  <c r="G51" i="38"/>
  <c r="Q62" i="37" s="1"/>
  <c r="R62" i="37" s="1"/>
  <c r="G66" i="38"/>
  <c r="H66" i="38" s="1"/>
  <c r="T66" i="38" s="1"/>
  <c r="G60" i="38"/>
  <c r="H60" i="38" s="1"/>
  <c r="N60" i="38" s="1"/>
  <c r="B85" i="37"/>
  <c r="N8" i="38"/>
  <c r="K24" i="38"/>
  <c r="N30" i="38"/>
  <c r="G39" i="38"/>
  <c r="H39" i="38" s="1"/>
  <c r="G37" i="38"/>
  <c r="H37" i="38" s="1"/>
  <c r="G63" i="38"/>
  <c r="Q50" i="37" s="1"/>
  <c r="R50" i="37" s="1"/>
  <c r="G52" i="38"/>
  <c r="H52" i="38" s="1"/>
  <c r="N52" i="38" s="1"/>
  <c r="G40" i="38"/>
  <c r="H40" i="38" s="1"/>
  <c r="Q40" i="38" s="1"/>
  <c r="G56" i="38"/>
  <c r="H56" i="38" s="1"/>
  <c r="K56" i="38" s="1"/>
  <c r="G48" i="38"/>
  <c r="H48" i="38" s="1"/>
  <c r="Q48" i="38" s="1"/>
  <c r="G38" i="38"/>
  <c r="H38" i="38" s="1"/>
  <c r="Q38" i="38" s="1"/>
  <c r="K10" i="38"/>
  <c r="K8" i="38"/>
  <c r="K26" i="38"/>
  <c r="T34" i="38"/>
  <c r="H19" i="38"/>
  <c r="Q19" i="38" s="1"/>
  <c r="Q53" i="37"/>
  <c r="R53" i="37" s="1"/>
  <c r="G65" i="38"/>
  <c r="H65" i="38" s="1"/>
  <c r="G35" i="38"/>
  <c r="H35" i="38" s="1"/>
  <c r="G42" i="38"/>
  <c r="H42" i="38" s="1"/>
  <c r="K42" i="38" s="1"/>
  <c r="N26" i="38"/>
  <c r="K34" i="38"/>
  <c r="K18" i="38"/>
  <c r="N4" i="38"/>
  <c r="D80" i="37"/>
  <c r="G47" i="38"/>
  <c r="H47" i="38" s="1"/>
  <c r="G45" i="38"/>
  <c r="H45" i="38" s="1"/>
  <c r="G36" i="38"/>
  <c r="H36" i="38" s="1"/>
  <c r="T36" i="38" s="1"/>
  <c r="G61" i="38"/>
  <c r="Q32" i="37" s="1"/>
  <c r="R32" i="37" s="1"/>
  <c r="G49" i="38"/>
  <c r="H49" i="38" s="1"/>
  <c r="G57" i="38"/>
  <c r="H57" i="38" s="1"/>
  <c r="G58" i="38"/>
  <c r="H58" i="38" s="1"/>
  <c r="K58" i="38" s="1"/>
  <c r="G44" i="38"/>
  <c r="H44" i="38" s="1"/>
  <c r="Q44" i="38" s="1"/>
  <c r="T22" i="38"/>
  <c r="N16" i="38"/>
  <c r="Q4" i="37"/>
  <c r="R4" i="37" s="1"/>
  <c r="Q7" i="37"/>
  <c r="R7" i="37" s="1"/>
  <c r="Q16" i="38"/>
  <c r="Q52" i="37"/>
  <c r="R52" i="37" s="1"/>
  <c r="Q39" i="37"/>
  <c r="R39" i="37" s="1"/>
  <c r="Q11" i="37"/>
  <c r="R11" i="37" s="1"/>
  <c r="N22" i="38"/>
  <c r="Q16" i="37"/>
  <c r="R16" i="37" s="1"/>
  <c r="H29" i="38"/>
  <c r="H21" i="38"/>
  <c r="Q12" i="37"/>
  <c r="R12" i="37" s="1"/>
  <c r="B86" i="48"/>
  <c r="F82" i="48" s="1"/>
  <c r="C83" i="48" s="1"/>
  <c r="Q13" i="37"/>
  <c r="R13" i="37" s="1"/>
  <c r="Q40" i="37"/>
  <c r="R40" i="37" s="1"/>
  <c r="B97" i="48"/>
  <c r="F94" i="48" s="1"/>
  <c r="C95" i="48" s="1"/>
  <c r="H25" i="38"/>
  <c r="Q14" i="37"/>
  <c r="R14" i="37" s="1"/>
  <c r="H31" i="38"/>
  <c r="Q42" i="37"/>
  <c r="R42" i="37" s="1"/>
  <c r="Q17" i="37"/>
  <c r="R17" i="37" s="1"/>
  <c r="Q15" i="37"/>
  <c r="R15" i="37" s="1"/>
  <c r="H27" i="38"/>
  <c r="Q54" i="37"/>
  <c r="R54" i="37" s="1"/>
  <c r="Q41" i="37"/>
  <c r="R41" i="37" s="1"/>
  <c r="B97" i="55"/>
  <c r="B86" i="55"/>
  <c r="P65" i="31"/>
  <c r="R65" i="31" s="1"/>
  <c r="S65" i="31" s="1"/>
  <c r="P65" i="33"/>
  <c r="R65" i="33" s="1"/>
  <c r="S65" i="33" s="1"/>
  <c r="B83" i="31"/>
  <c r="B94" i="31"/>
  <c r="G34" i="32"/>
  <c r="H34" i="32" s="1"/>
  <c r="G29" i="32"/>
  <c r="G25" i="32"/>
  <c r="G21" i="32"/>
  <c r="G17" i="32"/>
  <c r="G13" i="32"/>
  <c r="G9" i="32"/>
  <c r="G5" i="32"/>
  <c r="G32" i="32"/>
  <c r="H32" i="32" s="1"/>
  <c r="G26" i="32"/>
  <c r="H26" i="32" s="1"/>
  <c r="G24" i="32"/>
  <c r="H24" i="32" s="1"/>
  <c r="G23" i="32"/>
  <c r="G28" i="32"/>
  <c r="H28" i="32" s="1"/>
  <c r="G27" i="32"/>
  <c r="G30" i="32"/>
  <c r="H30" i="32" s="1"/>
  <c r="G20" i="32"/>
  <c r="H20" i="32" s="1"/>
  <c r="G18" i="32"/>
  <c r="H18" i="32" s="1"/>
  <c r="G31" i="32"/>
  <c r="G22" i="32"/>
  <c r="H22" i="32" s="1"/>
  <c r="G16" i="32"/>
  <c r="H16" i="32" s="1"/>
  <c r="G11" i="32"/>
  <c r="D79" i="31"/>
  <c r="G19" i="32"/>
  <c r="G12" i="32"/>
  <c r="H12" i="32" s="1"/>
  <c r="G4" i="32"/>
  <c r="H4" i="32" s="1"/>
  <c r="G3" i="32"/>
  <c r="G14" i="32"/>
  <c r="H14" i="32" s="1"/>
  <c r="G6" i="32"/>
  <c r="H6" i="32" s="1"/>
  <c r="G33" i="32"/>
  <c r="G15" i="32"/>
  <c r="G10" i="32"/>
  <c r="H10" i="32" s="1"/>
  <c r="G8" i="32"/>
  <c r="H8" i="32" s="1"/>
  <c r="G7" i="32"/>
  <c r="F82" i="45"/>
  <c r="K13" i="38"/>
  <c r="N13" i="38"/>
  <c r="Q13" i="38"/>
  <c r="T13" i="38"/>
  <c r="P65" i="16"/>
  <c r="R65" i="16" s="1"/>
  <c r="S65" i="16" s="1"/>
  <c r="B94" i="33"/>
  <c r="B83" i="33"/>
  <c r="Q50" i="38"/>
  <c r="K50" i="38"/>
  <c r="N50" i="38"/>
  <c r="T50" i="38"/>
  <c r="N5" i="38"/>
  <c r="Q5" i="38"/>
  <c r="T5" i="38"/>
  <c r="K5" i="38"/>
  <c r="C94" i="50"/>
  <c r="C95" i="50"/>
  <c r="C96" i="50"/>
  <c r="B84" i="41"/>
  <c r="B95" i="41"/>
  <c r="K6" i="21"/>
  <c r="N6" i="21"/>
  <c r="Q6" i="21"/>
  <c r="T6" i="21"/>
  <c r="N26" i="21"/>
  <c r="Q26" i="21"/>
  <c r="T26" i="21"/>
  <c r="K26" i="21"/>
  <c r="N10" i="21"/>
  <c r="K10" i="21"/>
  <c r="Q10" i="21"/>
  <c r="T10" i="21"/>
  <c r="Q8" i="20"/>
  <c r="R8" i="20" s="1"/>
  <c r="H13" i="21"/>
  <c r="Q16" i="20"/>
  <c r="R16" i="20" s="1"/>
  <c r="H29" i="21"/>
  <c r="H7" i="21"/>
  <c r="Q36" i="20"/>
  <c r="R36" i="20" s="1"/>
  <c r="Q5" i="20"/>
  <c r="R5" i="20" s="1"/>
  <c r="Q14" i="21"/>
  <c r="T14" i="21"/>
  <c r="N14" i="21"/>
  <c r="K14" i="21"/>
  <c r="H33" i="21"/>
  <c r="Q18" i="20"/>
  <c r="R18" i="20" s="1"/>
  <c r="T24" i="21"/>
  <c r="K24" i="21"/>
  <c r="N24" i="21"/>
  <c r="Q24" i="21"/>
  <c r="C84" i="50"/>
  <c r="C83" i="50"/>
  <c r="C85" i="50"/>
  <c r="B97" i="43"/>
  <c r="B86" i="43"/>
  <c r="B95" i="12"/>
  <c r="B84" i="12"/>
  <c r="K15" i="38"/>
  <c r="T15" i="38"/>
  <c r="N15" i="38"/>
  <c r="Q15" i="38"/>
  <c r="B97" i="52"/>
  <c r="B86" i="52"/>
  <c r="B94" i="41"/>
  <c r="B83" i="41"/>
  <c r="H11" i="21"/>
  <c r="Q7" i="20"/>
  <c r="R7" i="20" s="1"/>
  <c r="Q52" i="20"/>
  <c r="R52" i="20" s="1"/>
  <c r="Q37" i="20"/>
  <c r="R37" i="20" s="1"/>
  <c r="N34" i="21"/>
  <c r="T34" i="21"/>
  <c r="Q34" i="21"/>
  <c r="K34" i="21"/>
  <c r="Q14" i="20"/>
  <c r="R14" i="20" s="1"/>
  <c r="H25" i="21"/>
  <c r="Q38" i="20"/>
  <c r="R38" i="20" s="1"/>
  <c r="H15" i="21"/>
  <c r="Q9" i="20"/>
  <c r="R9" i="20" s="1"/>
  <c r="Q17" i="20"/>
  <c r="R17" i="20" s="1"/>
  <c r="Q42" i="20"/>
  <c r="R42" i="20" s="1"/>
  <c r="H31" i="21"/>
  <c r="Q12" i="21"/>
  <c r="T12" i="21"/>
  <c r="N12" i="21"/>
  <c r="K12" i="21"/>
  <c r="Q10" i="20"/>
  <c r="R10" i="20" s="1"/>
  <c r="H17" i="21"/>
  <c r="N8" i="21"/>
  <c r="T8" i="21"/>
  <c r="K8" i="21"/>
  <c r="Q8" i="21"/>
  <c r="T32" i="21"/>
  <c r="N32" i="21"/>
  <c r="K32" i="21"/>
  <c r="Q32" i="21"/>
  <c r="P65" i="12"/>
  <c r="R65" i="12" s="1"/>
  <c r="S65" i="12" s="1"/>
  <c r="B97" i="51"/>
  <c r="B86" i="51"/>
  <c r="F82" i="53"/>
  <c r="C86" i="53" s="1"/>
  <c r="F94" i="45"/>
  <c r="C97" i="45" s="1"/>
  <c r="G30" i="17"/>
  <c r="H30" i="17" s="1"/>
  <c r="G27" i="17"/>
  <c r="G24" i="17"/>
  <c r="H24" i="17" s="1"/>
  <c r="G19" i="17"/>
  <c r="G14" i="17"/>
  <c r="H14" i="17" s="1"/>
  <c r="G11" i="17"/>
  <c r="G8" i="17"/>
  <c r="H8" i="17" s="1"/>
  <c r="G3" i="17"/>
  <c r="G33" i="17"/>
  <c r="G28" i="17"/>
  <c r="H28" i="17" s="1"/>
  <c r="G25" i="17"/>
  <c r="G22" i="17"/>
  <c r="H22" i="17" s="1"/>
  <c r="G17" i="17"/>
  <c r="G12" i="17"/>
  <c r="H12" i="17" s="1"/>
  <c r="G9" i="17"/>
  <c r="G6" i="17"/>
  <c r="H6" i="17" s="1"/>
  <c r="G34" i="17"/>
  <c r="H34" i="17" s="1"/>
  <c r="G31" i="17"/>
  <c r="G23" i="17"/>
  <c r="G20" i="17"/>
  <c r="H20" i="17" s="1"/>
  <c r="G18" i="17"/>
  <c r="H18" i="17" s="1"/>
  <c r="G15" i="17"/>
  <c r="G7" i="17"/>
  <c r="G4" i="17"/>
  <c r="H4" i="17" s="1"/>
  <c r="G32" i="17"/>
  <c r="H32" i="17" s="1"/>
  <c r="G29" i="17"/>
  <c r="G26" i="17"/>
  <c r="H26" i="17" s="1"/>
  <c r="G21" i="17"/>
  <c r="G16" i="17"/>
  <c r="H16" i="17" s="1"/>
  <c r="G13" i="17"/>
  <c r="G10" i="17"/>
  <c r="H10" i="17" s="1"/>
  <c r="G5" i="17"/>
  <c r="B95" i="31"/>
  <c r="B84" i="31"/>
  <c r="F94" i="53"/>
  <c r="B94" i="16"/>
  <c r="B83" i="16"/>
  <c r="B84" i="33"/>
  <c r="B95" i="33"/>
  <c r="G31" i="34"/>
  <c r="G27" i="34"/>
  <c r="G32" i="34"/>
  <c r="H32" i="34" s="1"/>
  <c r="G25" i="34"/>
  <c r="G20" i="34"/>
  <c r="H20" i="34" s="1"/>
  <c r="G16" i="34"/>
  <c r="H16" i="34" s="1"/>
  <c r="G12" i="34"/>
  <c r="H12" i="34" s="1"/>
  <c r="G8" i="34"/>
  <c r="H8" i="34" s="1"/>
  <c r="G4" i="34"/>
  <c r="H4" i="34" s="1"/>
  <c r="G34" i="34"/>
  <c r="H34" i="34" s="1"/>
  <c r="G28" i="34"/>
  <c r="H28" i="34" s="1"/>
  <c r="G22" i="34"/>
  <c r="H22" i="34" s="1"/>
  <c r="G18" i="34"/>
  <c r="H18" i="34" s="1"/>
  <c r="G14" i="34"/>
  <c r="H14" i="34" s="1"/>
  <c r="G10" i="34"/>
  <c r="H10" i="34" s="1"/>
  <c r="G6" i="34"/>
  <c r="H6" i="34" s="1"/>
  <c r="G24" i="34"/>
  <c r="H24" i="34" s="1"/>
  <c r="G33" i="34"/>
  <c r="G30" i="34"/>
  <c r="H30" i="34" s="1"/>
  <c r="G29" i="34"/>
  <c r="G21" i="34"/>
  <c r="G11" i="34"/>
  <c r="G9" i="34"/>
  <c r="G5" i="34"/>
  <c r="D80" i="33"/>
  <c r="G23" i="34"/>
  <c r="G19" i="34"/>
  <c r="G15" i="34"/>
  <c r="G13" i="34"/>
  <c r="G7" i="34"/>
  <c r="G3" i="34"/>
  <c r="G26" i="34"/>
  <c r="H26" i="34" s="1"/>
  <c r="G17" i="34"/>
  <c r="C97" i="50"/>
  <c r="N18" i="21"/>
  <c r="Q18" i="21"/>
  <c r="T18" i="21"/>
  <c r="K18" i="21"/>
  <c r="G64" i="21"/>
  <c r="H64" i="21" s="1"/>
  <c r="G56" i="21"/>
  <c r="H56" i="21" s="1"/>
  <c r="G53" i="21"/>
  <c r="G48" i="21"/>
  <c r="H48" i="21" s="1"/>
  <c r="G40" i="21"/>
  <c r="H40" i="21" s="1"/>
  <c r="G37" i="21"/>
  <c r="G65" i="21"/>
  <c r="G62" i="21"/>
  <c r="H62" i="21" s="1"/>
  <c r="G54" i="21"/>
  <c r="H54" i="21" s="1"/>
  <c r="G49" i="21"/>
  <c r="G46" i="21"/>
  <c r="H46" i="21" s="1"/>
  <c r="G38" i="21"/>
  <c r="H38" i="21" s="1"/>
  <c r="G63" i="21"/>
  <c r="G61" i="21"/>
  <c r="G60" i="21"/>
  <c r="H60" i="21" s="1"/>
  <c r="G52" i="21"/>
  <c r="H52" i="21" s="1"/>
  <c r="G44" i="21"/>
  <c r="H44" i="21" s="1"/>
  <c r="G36" i="21"/>
  <c r="H36" i="21" s="1"/>
  <c r="G55" i="21"/>
  <c r="G47" i="21"/>
  <c r="G45" i="21"/>
  <c r="G39" i="21"/>
  <c r="G66" i="21"/>
  <c r="H66" i="21" s="1"/>
  <c r="G58" i="21"/>
  <c r="H58" i="21" s="1"/>
  <c r="G57" i="21"/>
  <c r="G42" i="21"/>
  <c r="H42" i="21" s="1"/>
  <c r="G41" i="21"/>
  <c r="G59" i="21"/>
  <c r="G51" i="21"/>
  <c r="G50" i="21"/>
  <c r="H50" i="21" s="1"/>
  <c r="G43" i="21"/>
  <c r="G35" i="21"/>
  <c r="Q4" i="20"/>
  <c r="R4" i="20" s="1"/>
  <c r="H5" i="21"/>
  <c r="H23" i="21"/>
  <c r="Q40" i="20"/>
  <c r="R40" i="20" s="1"/>
  <c r="Q13" i="20"/>
  <c r="R13" i="20" s="1"/>
  <c r="D79" i="20"/>
  <c r="T20" i="21"/>
  <c r="N20" i="21"/>
  <c r="Q20" i="21"/>
  <c r="K20" i="21"/>
  <c r="Q22" i="21"/>
  <c r="K22" i="21"/>
  <c r="T22" i="21"/>
  <c r="N22" i="21"/>
  <c r="N16" i="21"/>
  <c r="Q16" i="21"/>
  <c r="K16" i="21"/>
  <c r="T16" i="21"/>
  <c r="B86" i="44"/>
  <c r="B97" i="44"/>
  <c r="G31" i="13"/>
  <c r="G27" i="13"/>
  <c r="G23" i="13"/>
  <c r="G19" i="13"/>
  <c r="G15" i="13"/>
  <c r="G11" i="13"/>
  <c r="G7" i="13"/>
  <c r="G3" i="13"/>
  <c r="G32" i="13"/>
  <c r="H32" i="13" s="1"/>
  <c r="G28" i="13"/>
  <c r="H28" i="13" s="1"/>
  <c r="G24" i="13"/>
  <c r="H24" i="13" s="1"/>
  <c r="G20" i="13"/>
  <c r="H20" i="13" s="1"/>
  <c r="G16" i="13"/>
  <c r="H16" i="13" s="1"/>
  <c r="G12" i="13"/>
  <c r="H12" i="13" s="1"/>
  <c r="G8" i="13"/>
  <c r="H8" i="13" s="1"/>
  <c r="G4" i="13"/>
  <c r="H4" i="13" s="1"/>
  <c r="D79" i="12"/>
  <c r="G33" i="13"/>
  <c r="G29" i="13"/>
  <c r="G25" i="13"/>
  <c r="G21" i="13"/>
  <c r="G17" i="13"/>
  <c r="G13" i="13"/>
  <c r="G9" i="13"/>
  <c r="G5" i="13"/>
  <c r="G34" i="13"/>
  <c r="H34" i="13" s="1"/>
  <c r="G30" i="13"/>
  <c r="H30" i="13" s="1"/>
  <c r="G26" i="13"/>
  <c r="H26" i="13" s="1"/>
  <c r="G22" i="13"/>
  <c r="H22" i="13" s="1"/>
  <c r="G18" i="13"/>
  <c r="H18" i="13" s="1"/>
  <c r="G14" i="13"/>
  <c r="H14" i="13" s="1"/>
  <c r="G10" i="13"/>
  <c r="H10" i="13" s="1"/>
  <c r="G6" i="13"/>
  <c r="H6" i="13" s="1"/>
  <c r="Q9" i="38"/>
  <c r="N9" i="38"/>
  <c r="T9" i="38"/>
  <c r="K9" i="38"/>
  <c r="B95" i="16"/>
  <c r="B84" i="16"/>
  <c r="D79" i="41"/>
  <c r="G34" i="42"/>
  <c r="H34" i="42" s="1"/>
  <c r="G33" i="42"/>
  <c r="G32" i="42"/>
  <c r="H32" i="42" s="1"/>
  <c r="G31" i="42"/>
  <c r="G30" i="42"/>
  <c r="H30" i="42" s="1"/>
  <c r="G29" i="42"/>
  <c r="G28" i="42"/>
  <c r="H28" i="42" s="1"/>
  <c r="G27" i="42"/>
  <c r="G26" i="42"/>
  <c r="H26" i="42" s="1"/>
  <c r="G25" i="42"/>
  <c r="G24" i="42"/>
  <c r="H24" i="42" s="1"/>
  <c r="G23" i="42"/>
  <c r="G22" i="42"/>
  <c r="H22" i="42" s="1"/>
  <c r="G21" i="42"/>
  <c r="G20" i="42"/>
  <c r="H20" i="42" s="1"/>
  <c r="G19" i="42"/>
  <c r="G18" i="42"/>
  <c r="H18" i="42" s="1"/>
  <c r="G17" i="42"/>
  <c r="G16" i="42"/>
  <c r="H16" i="42" s="1"/>
  <c r="G15" i="42"/>
  <c r="G14" i="42"/>
  <c r="H14" i="42" s="1"/>
  <c r="G13" i="42"/>
  <c r="G12" i="42"/>
  <c r="H12" i="42" s="1"/>
  <c r="G11" i="42"/>
  <c r="G10" i="42"/>
  <c r="H10" i="42" s="1"/>
  <c r="G9" i="42"/>
  <c r="G8" i="42"/>
  <c r="H8" i="42" s="1"/>
  <c r="G7" i="42"/>
  <c r="G6" i="42"/>
  <c r="H6" i="42" s="1"/>
  <c r="G5" i="42"/>
  <c r="G4" i="42"/>
  <c r="H4" i="42" s="1"/>
  <c r="G3" i="42"/>
  <c r="B97" i="20"/>
  <c r="B86" i="20"/>
  <c r="Q60" i="20"/>
  <c r="R60" i="20" s="1"/>
  <c r="Q39" i="20"/>
  <c r="R39" i="20" s="1"/>
  <c r="H19" i="21"/>
  <c r="Q11" i="20"/>
  <c r="R11" i="20" s="1"/>
  <c r="Q53" i="20"/>
  <c r="R53" i="20" s="1"/>
  <c r="Q63" i="20"/>
  <c r="R63" i="20" s="1"/>
  <c r="Q3" i="20"/>
  <c r="R3" i="20" s="1"/>
  <c r="Q35" i="20"/>
  <c r="R35" i="20" s="1"/>
  <c r="Q59" i="20"/>
  <c r="R59" i="20" s="1"/>
  <c r="H3" i="21"/>
  <c r="Q51" i="20"/>
  <c r="R51" i="20" s="1"/>
  <c r="Q6" i="20"/>
  <c r="R6" i="20" s="1"/>
  <c r="H9" i="21"/>
  <c r="T28" i="21"/>
  <c r="Q28" i="21"/>
  <c r="K28" i="21"/>
  <c r="N28" i="21"/>
  <c r="N4" i="21"/>
  <c r="Q4" i="21"/>
  <c r="T4" i="21"/>
  <c r="K4" i="21"/>
  <c r="Q41" i="20"/>
  <c r="R41" i="20" s="1"/>
  <c r="H27" i="21"/>
  <c r="Q54" i="20"/>
  <c r="R54" i="20" s="1"/>
  <c r="Q15" i="20"/>
  <c r="R15" i="20" s="1"/>
  <c r="T30" i="21"/>
  <c r="K30" i="21"/>
  <c r="N30" i="21"/>
  <c r="Q30" i="21"/>
  <c r="H21" i="21"/>
  <c r="Q12" i="20"/>
  <c r="R12" i="20" s="1"/>
  <c r="Q23" i="38"/>
  <c r="T23" i="38"/>
  <c r="N23" i="38"/>
  <c r="K23" i="38"/>
  <c r="B96" i="46"/>
  <c r="B85" i="46"/>
  <c r="B94" i="12"/>
  <c r="B83" i="12"/>
  <c r="Q64" i="37" l="1"/>
  <c r="R64" i="37" s="1"/>
  <c r="S63" i="37" s="1"/>
  <c r="T35" i="22"/>
  <c r="T34" i="22" s="1"/>
  <c r="K46" i="38"/>
  <c r="C96" i="54"/>
  <c r="C94" i="54"/>
  <c r="C97" i="54"/>
  <c r="F82" i="52"/>
  <c r="C86" i="52" s="1"/>
  <c r="P35" i="22"/>
  <c r="P34" i="22" s="1"/>
  <c r="Q35" i="22"/>
  <c r="Q34" i="22" s="1"/>
  <c r="G34" i="36"/>
  <c r="H34" i="36" s="1"/>
  <c r="T34" i="36" s="1"/>
  <c r="G17" i="22"/>
  <c r="G16" i="22" s="1"/>
  <c r="N30" i="22"/>
  <c r="M32" i="22"/>
  <c r="G22" i="36"/>
  <c r="H22" i="36" s="1"/>
  <c r="K22" i="36" s="1"/>
  <c r="H33" i="22"/>
  <c r="G3" i="36"/>
  <c r="Q35" i="35" s="1"/>
  <c r="R35" i="35" s="1"/>
  <c r="I32" i="22"/>
  <c r="J31" i="22"/>
  <c r="G19" i="36"/>
  <c r="H19" i="36" s="1"/>
  <c r="K19" i="36" s="1"/>
  <c r="E33" i="22"/>
  <c r="E35" i="22" s="1"/>
  <c r="E34" i="22" s="1"/>
  <c r="C83" i="54"/>
  <c r="G5" i="36"/>
  <c r="Q4" i="35" s="1"/>
  <c r="R4" i="35" s="1"/>
  <c r="K32" i="22"/>
  <c r="C85" i="54"/>
  <c r="L31" i="22"/>
  <c r="C86" i="54"/>
  <c r="G21" i="36"/>
  <c r="Q12" i="35" s="1"/>
  <c r="R12" i="35" s="1"/>
  <c r="J30" i="22"/>
  <c r="G18" i="36"/>
  <c r="H18" i="36" s="1"/>
  <c r="N18" i="36" s="1"/>
  <c r="G32" i="36"/>
  <c r="H32" i="36" s="1"/>
  <c r="N32" i="36" s="1"/>
  <c r="L30" i="22"/>
  <c r="N31" i="22"/>
  <c r="G32" i="22"/>
  <c r="G35" i="22" s="1"/>
  <c r="G34" i="22" s="1"/>
  <c r="G16" i="36"/>
  <c r="H16" i="36" s="1"/>
  <c r="Q16" i="36" s="1"/>
  <c r="C97" i="49"/>
  <c r="C95" i="49"/>
  <c r="C96" i="49"/>
  <c r="P65" i="35"/>
  <c r="R65" i="35" s="1"/>
  <c r="S65" i="35" s="1"/>
  <c r="C86" i="49"/>
  <c r="C85" i="49"/>
  <c r="N3" i="38"/>
  <c r="N38" i="38"/>
  <c r="Q58" i="37"/>
  <c r="R58" i="37" s="1"/>
  <c r="T52" i="38"/>
  <c r="K62" i="38"/>
  <c r="C84" i="49"/>
  <c r="B83" i="35"/>
  <c r="T58" i="38"/>
  <c r="Q20" i="37"/>
  <c r="R20" i="37" s="1"/>
  <c r="N36" i="38"/>
  <c r="N33" i="38"/>
  <c r="N56" i="38"/>
  <c r="Q27" i="37"/>
  <c r="R27" i="37" s="1"/>
  <c r="B95" i="35"/>
  <c r="N48" i="38"/>
  <c r="H41" i="38"/>
  <c r="K41" i="38" s="1"/>
  <c r="T7" i="38"/>
  <c r="K54" i="38"/>
  <c r="Q17" i="38"/>
  <c r="K3" i="38"/>
  <c r="N44" i="38"/>
  <c r="B94" i="35"/>
  <c r="Q3" i="38"/>
  <c r="T11" i="38"/>
  <c r="G12" i="36"/>
  <c r="H12" i="36" s="1"/>
  <c r="K12" i="36" s="1"/>
  <c r="G28" i="36"/>
  <c r="H28" i="36" s="1"/>
  <c r="K28" i="36" s="1"/>
  <c r="G14" i="36"/>
  <c r="H14" i="36" s="1"/>
  <c r="N14" i="36" s="1"/>
  <c r="D80" i="35"/>
  <c r="B97" i="35" s="1"/>
  <c r="G15" i="36"/>
  <c r="Q9" i="35" s="1"/>
  <c r="R9" i="35" s="1"/>
  <c r="G31" i="36"/>
  <c r="H31" i="36" s="1"/>
  <c r="Q31" i="36" s="1"/>
  <c r="G17" i="36"/>
  <c r="H17" i="36" s="1"/>
  <c r="G33" i="36"/>
  <c r="H33" i="36" s="1"/>
  <c r="T33" i="36" s="1"/>
  <c r="C84" i="48"/>
  <c r="Q33" i="38"/>
  <c r="Q34" i="37"/>
  <c r="R34" i="37" s="1"/>
  <c r="G4" i="36"/>
  <c r="H4" i="36" s="1"/>
  <c r="T4" i="36" s="1"/>
  <c r="G20" i="36"/>
  <c r="H20" i="36" s="1"/>
  <c r="K20" i="36" s="1"/>
  <c r="G6" i="36"/>
  <c r="H6" i="36" s="1"/>
  <c r="T6" i="36" s="1"/>
  <c r="G24" i="36"/>
  <c r="H24" i="36" s="1"/>
  <c r="N24" i="36" s="1"/>
  <c r="G7" i="36"/>
  <c r="Q5" i="35" s="1"/>
  <c r="R5" i="35" s="1"/>
  <c r="G23" i="36"/>
  <c r="Q13" i="35" s="1"/>
  <c r="R13" i="35" s="1"/>
  <c r="G9" i="36"/>
  <c r="H9" i="36" s="1"/>
  <c r="G25" i="36"/>
  <c r="Q14" i="35" s="1"/>
  <c r="R14" i="35" s="1"/>
  <c r="K66" i="38"/>
  <c r="G10" i="36"/>
  <c r="H10" i="36" s="1"/>
  <c r="T10" i="36" s="1"/>
  <c r="G26" i="36"/>
  <c r="H26" i="36" s="1"/>
  <c r="N26" i="36" s="1"/>
  <c r="G8" i="36"/>
  <c r="H8" i="36" s="1"/>
  <c r="N8" i="36" s="1"/>
  <c r="G30" i="36"/>
  <c r="H30" i="36" s="1"/>
  <c r="K30" i="36" s="1"/>
  <c r="G11" i="36"/>
  <c r="H11" i="36" s="1"/>
  <c r="G27" i="36"/>
  <c r="Q41" i="35" s="1"/>
  <c r="R41" i="35" s="1"/>
  <c r="G13" i="36"/>
  <c r="Q8" i="35" s="1"/>
  <c r="R8" i="35" s="1"/>
  <c r="G29" i="36"/>
  <c r="Q16" i="35" s="1"/>
  <c r="R16" i="35" s="1"/>
  <c r="T17" i="38"/>
  <c r="T44" i="38"/>
  <c r="T48" i="38"/>
  <c r="H63" i="38"/>
  <c r="Q63" i="38" s="1"/>
  <c r="N66" i="38"/>
  <c r="Q62" i="38"/>
  <c r="K44" i="38"/>
  <c r="H61" i="38"/>
  <c r="N61" i="38" s="1"/>
  <c r="K48" i="38"/>
  <c r="Q33" i="37"/>
  <c r="R33" i="37" s="1"/>
  <c r="B97" i="37"/>
  <c r="F94" i="37" s="1"/>
  <c r="C96" i="37" s="1"/>
  <c r="Q66" i="38"/>
  <c r="T62" i="38"/>
  <c r="K17" i="38"/>
  <c r="B86" i="37"/>
  <c r="F82" i="37" s="1"/>
  <c r="C83" i="37" s="1"/>
  <c r="C86" i="47"/>
  <c r="C83" i="47"/>
  <c r="C85" i="47"/>
  <c r="C84" i="47"/>
  <c r="T38" i="38"/>
  <c r="Q19" i="37"/>
  <c r="R19" i="37" s="1"/>
  <c r="Q54" i="38"/>
  <c r="B84" i="35"/>
  <c r="C97" i="48"/>
  <c r="Q26" i="37"/>
  <c r="R26" i="37" s="1"/>
  <c r="K60" i="38"/>
  <c r="Q61" i="37"/>
  <c r="R61" i="37" s="1"/>
  <c r="S59" i="37" s="1"/>
  <c r="T54" i="38"/>
  <c r="Q25" i="37"/>
  <c r="R25" i="37" s="1"/>
  <c r="K52" i="38"/>
  <c r="Q60" i="38"/>
  <c r="Q55" i="37"/>
  <c r="R55" i="37" s="1"/>
  <c r="K64" i="38"/>
  <c r="Q46" i="38"/>
  <c r="H55" i="38"/>
  <c r="Q55" i="38" s="1"/>
  <c r="H43" i="38"/>
  <c r="N43" i="38" s="1"/>
  <c r="T46" i="38"/>
  <c r="Q48" i="37"/>
  <c r="R48" i="37" s="1"/>
  <c r="C94" i="47"/>
  <c r="C96" i="47"/>
  <c r="C97" i="47"/>
  <c r="C95" i="47"/>
  <c r="Q58" i="38"/>
  <c r="K36" i="38"/>
  <c r="K11" i="38"/>
  <c r="T56" i="38"/>
  <c r="Q7" i="38"/>
  <c r="H51" i="38"/>
  <c r="N51" i="38" s="1"/>
  <c r="N58" i="38"/>
  <c r="Q36" i="38"/>
  <c r="Q11" i="38"/>
  <c r="Q56" i="38"/>
  <c r="N7" i="38"/>
  <c r="Q47" i="37"/>
  <c r="R47" i="37" s="1"/>
  <c r="Q57" i="37"/>
  <c r="R57" i="37" s="1"/>
  <c r="T33" i="38"/>
  <c r="P65" i="23"/>
  <c r="R65" i="23" s="1"/>
  <c r="S65" i="23" s="1"/>
  <c r="G33" i="24"/>
  <c r="G29" i="24"/>
  <c r="G25" i="24"/>
  <c r="G21" i="24"/>
  <c r="G17" i="24"/>
  <c r="G13" i="24"/>
  <c r="G9" i="24"/>
  <c r="G5" i="24"/>
  <c r="G34" i="24"/>
  <c r="H34" i="24" s="1"/>
  <c r="G26" i="24"/>
  <c r="H26" i="24" s="1"/>
  <c r="G14" i="24"/>
  <c r="H14" i="24" s="1"/>
  <c r="D80" i="23"/>
  <c r="G32" i="24"/>
  <c r="H32" i="24" s="1"/>
  <c r="G28" i="24"/>
  <c r="H28" i="24" s="1"/>
  <c r="G24" i="24"/>
  <c r="H24" i="24" s="1"/>
  <c r="G20" i="24"/>
  <c r="H20" i="24" s="1"/>
  <c r="G16" i="24"/>
  <c r="H16" i="24" s="1"/>
  <c r="G12" i="24"/>
  <c r="H12" i="24" s="1"/>
  <c r="G8" i="24"/>
  <c r="H8" i="24" s="1"/>
  <c r="G4" i="24"/>
  <c r="H4" i="24" s="1"/>
  <c r="G22" i="24"/>
  <c r="H22" i="24" s="1"/>
  <c r="G6" i="24"/>
  <c r="H6" i="24" s="1"/>
  <c r="G31" i="24"/>
  <c r="G27" i="24"/>
  <c r="G23" i="24"/>
  <c r="G19" i="24"/>
  <c r="G15" i="24"/>
  <c r="G11" i="24"/>
  <c r="G7" i="24"/>
  <c r="G3" i="24"/>
  <c r="G30" i="24"/>
  <c r="H30" i="24" s="1"/>
  <c r="G18" i="24"/>
  <c r="H18" i="24" s="1"/>
  <c r="G10" i="24"/>
  <c r="H10" i="24" s="1"/>
  <c r="C96" i="48"/>
  <c r="T64" i="38"/>
  <c r="H59" i="38"/>
  <c r="T59" i="38" s="1"/>
  <c r="F12" i="22"/>
  <c r="B83" i="23"/>
  <c r="B94" i="23"/>
  <c r="F13" i="22"/>
  <c r="B84" i="23"/>
  <c r="B95" i="23"/>
  <c r="N40" i="38"/>
  <c r="T42" i="38"/>
  <c r="Q64" i="38"/>
  <c r="Q31" i="37"/>
  <c r="R31" i="37" s="1"/>
  <c r="Q24" i="37"/>
  <c r="R24" i="37" s="1"/>
  <c r="C94" i="48"/>
  <c r="N19" i="38"/>
  <c r="T19" i="38"/>
  <c r="K40" i="38"/>
  <c r="K19" i="38"/>
  <c r="Q30" i="37"/>
  <c r="R30" i="37" s="1"/>
  <c r="Q46" i="37"/>
  <c r="R46" i="37" s="1"/>
  <c r="K38" i="38"/>
  <c r="T40" i="38"/>
  <c r="Q52" i="38"/>
  <c r="Q21" i="37"/>
  <c r="R21" i="37" s="1"/>
  <c r="T60" i="38"/>
  <c r="Q42" i="38"/>
  <c r="Q43" i="37"/>
  <c r="R43" i="37" s="1"/>
  <c r="Q23" i="37"/>
  <c r="R23" i="37" s="1"/>
  <c r="Q28" i="37"/>
  <c r="R28" i="37" s="1"/>
  <c r="Q44" i="37"/>
  <c r="R44" i="37" s="1"/>
  <c r="N42" i="38"/>
  <c r="Q56" i="37"/>
  <c r="R56" i="37" s="1"/>
  <c r="C85" i="48"/>
  <c r="C86" i="48"/>
  <c r="P65" i="18"/>
  <c r="R65" i="18" s="1"/>
  <c r="S65" i="18" s="1"/>
  <c r="N27" i="38"/>
  <c r="K27" i="38"/>
  <c r="T27" i="38"/>
  <c r="Q27" i="38"/>
  <c r="Q31" i="38"/>
  <c r="N31" i="38"/>
  <c r="T31" i="38"/>
  <c r="K31" i="38"/>
  <c r="N21" i="38"/>
  <c r="Q21" i="38"/>
  <c r="K21" i="38"/>
  <c r="T21" i="38"/>
  <c r="N29" i="38"/>
  <c r="Q29" i="38"/>
  <c r="T29" i="38"/>
  <c r="K29" i="38"/>
  <c r="N25" i="38"/>
  <c r="K25" i="38"/>
  <c r="Q25" i="38"/>
  <c r="T25" i="38"/>
  <c r="D80" i="41"/>
  <c r="D79" i="35"/>
  <c r="F82" i="55"/>
  <c r="C86" i="55" s="1"/>
  <c r="D80" i="12"/>
  <c r="P65" i="39"/>
  <c r="R65" i="39" s="1"/>
  <c r="S65" i="39" s="1"/>
  <c r="F94" i="55"/>
  <c r="B86" i="33"/>
  <c r="B97" i="33"/>
  <c r="F94" i="46"/>
  <c r="C96" i="46" s="1"/>
  <c r="T14" i="42"/>
  <c r="Q14" i="42"/>
  <c r="K14" i="42"/>
  <c r="N14" i="42"/>
  <c r="T34" i="42"/>
  <c r="N34" i="42"/>
  <c r="Q34" i="42"/>
  <c r="K34" i="42"/>
  <c r="Q47" i="38"/>
  <c r="K47" i="38"/>
  <c r="T47" i="38"/>
  <c r="N47" i="38"/>
  <c r="N14" i="13"/>
  <c r="K14" i="13"/>
  <c r="T14" i="13"/>
  <c r="Q14" i="13"/>
  <c r="N16" i="13"/>
  <c r="Q16" i="13"/>
  <c r="T16" i="13"/>
  <c r="K16" i="13"/>
  <c r="H15" i="13"/>
  <c r="Q38" i="12"/>
  <c r="R38" i="12" s="1"/>
  <c r="Q9" i="12"/>
  <c r="R9" i="12" s="1"/>
  <c r="N38" i="21"/>
  <c r="Q38" i="21"/>
  <c r="K38" i="21"/>
  <c r="T38" i="21"/>
  <c r="Q12" i="33"/>
  <c r="R12" i="33" s="1"/>
  <c r="H21" i="34"/>
  <c r="K20" i="17"/>
  <c r="N20" i="17"/>
  <c r="Q20" i="17"/>
  <c r="T20" i="17"/>
  <c r="Q7" i="16"/>
  <c r="R7" i="16" s="1"/>
  <c r="Q52" i="16"/>
  <c r="R52" i="16" s="1"/>
  <c r="H11" i="17"/>
  <c r="Q37" i="16"/>
  <c r="R37" i="16" s="1"/>
  <c r="N13" i="21"/>
  <c r="K13" i="21"/>
  <c r="Q13" i="21"/>
  <c r="T13" i="21"/>
  <c r="B85" i="41"/>
  <c r="B96" i="41"/>
  <c r="N22" i="42"/>
  <c r="T22" i="42"/>
  <c r="Q22" i="42"/>
  <c r="K22" i="42"/>
  <c r="K30" i="42"/>
  <c r="T30" i="42"/>
  <c r="N30" i="42"/>
  <c r="Q30" i="42"/>
  <c r="H25" i="13"/>
  <c r="Q14" i="12"/>
  <c r="R14" i="12" s="1"/>
  <c r="Q64" i="20"/>
  <c r="R64" i="20" s="1"/>
  <c r="S63" i="20" s="1"/>
  <c r="H35" i="21"/>
  <c r="Q61" i="20"/>
  <c r="R61" i="20" s="1"/>
  <c r="Q19" i="20"/>
  <c r="R19" i="20" s="1"/>
  <c r="Q43" i="20"/>
  <c r="R43" i="20" s="1"/>
  <c r="Q55" i="20"/>
  <c r="R55" i="20" s="1"/>
  <c r="Q52" i="21"/>
  <c r="K52" i="21"/>
  <c r="T52" i="21"/>
  <c r="N52" i="21"/>
  <c r="H13" i="34"/>
  <c r="Q8" i="33"/>
  <c r="R8" i="33" s="1"/>
  <c r="Q16" i="34"/>
  <c r="K16" i="34"/>
  <c r="T16" i="34"/>
  <c r="N16" i="34"/>
  <c r="K4" i="17"/>
  <c r="N4" i="17"/>
  <c r="T4" i="17"/>
  <c r="Q4" i="17"/>
  <c r="G62" i="17"/>
  <c r="H62" i="17" s="1"/>
  <c r="G59" i="17"/>
  <c r="G56" i="17"/>
  <c r="H56" i="17" s="1"/>
  <c r="G51" i="17"/>
  <c r="G46" i="17"/>
  <c r="H46" i="17" s="1"/>
  <c r="G43" i="17"/>
  <c r="G40" i="17"/>
  <c r="H40" i="17" s="1"/>
  <c r="G35" i="17"/>
  <c r="G65" i="17"/>
  <c r="G60" i="17"/>
  <c r="H60" i="17" s="1"/>
  <c r="G57" i="17"/>
  <c r="G54" i="17"/>
  <c r="H54" i="17" s="1"/>
  <c r="G49" i="17"/>
  <c r="G44" i="17"/>
  <c r="H44" i="17" s="1"/>
  <c r="G41" i="17"/>
  <c r="G38" i="17"/>
  <c r="H38" i="17" s="1"/>
  <c r="G66" i="17"/>
  <c r="H66" i="17" s="1"/>
  <c r="G63" i="17"/>
  <c r="G55" i="17"/>
  <c r="G52" i="17"/>
  <c r="H52" i="17" s="1"/>
  <c r="G50" i="17"/>
  <c r="H50" i="17" s="1"/>
  <c r="G47" i="17"/>
  <c r="G39" i="17"/>
  <c r="G36" i="17"/>
  <c r="H36" i="17" s="1"/>
  <c r="G64" i="17"/>
  <c r="H64" i="17" s="1"/>
  <c r="G61" i="17"/>
  <c r="G58" i="17"/>
  <c r="H58" i="17" s="1"/>
  <c r="G53" i="17"/>
  <c r="G48" i="17"/>
  <c r="H48" i="17" s="1"/>
  <c r="G45" i="17"/>
  <c r="G42" i="17"/>
  <c r="H42" i="17" s="1"/>
  <c r="G37" i="17"/>
  <c r="B94" i="39"/>
  <c r="B83" i="39"/>
  <c r="C98" i="50"/>
  <c r="C99" i="50" s="1"/>
  <c r="C100" i="50" s="1"/>
  <c r="C101" i="50" s="1"/>
  <c r="T8" i="32"/>
  <c r="Q8" i="32"/>
  <c r="K8" i="32"/>
  <c r="N8" i="32"/>
  <c r="B96" i="31"/>
  <c r="B85" i="31"/>
  <c r="Q63" i="31"/>
  <c r="R63" i="31" s="1"/>
  <c r="Q35" i="31"/>
  <c r="R35" i="31" s="1"/>
  <c r="Q51" i="31"/>
  <c r="R51" i="31" s="1"/>
  <c r="Q3" i="31"/>
  <c r="R3" i="31" s="1"/>
  <c r="Q59" i="31"/>
  <c r="R59" i="31" s="1"/>
  <c r="H3" i="32"/>
  <c r="G64" i="32"/>
  <c r="H64" i="32" s="1"/>
  <c r="G60" i="32"/>
  <c r="H60" i="32" s="1"/>
  <c r="G56" i="32"/>
  <c r="H56" i="32" s="1"/>
  <c r="G52" i="32"/>
  <c r="H52" i="32" s="1"/>
  <c r="G48" i="32"/>
  <c r="H48" i="32" s="1"/>
  <c r="G63" i="32"/>
  <c r="G59" i="32"/>
  <c r="G55" i="32"/>
  <c r="G51" i="32"/>
  <c r="G47" i="32"/>
  <c r="G61" i="32"/>
  <c r="G53" i="32"/>
  <c r="G49" i="32"/>
  <c r="G46" i="32"/>
  <c r="H46" i="32" s="1"/>
  <c r="G44" i="32"/>
  <c r="H44" i="32" s="1"/>
  <c r="G40" i="32"/>
  <c r="H40" i="32" s="1"/>
  <c r="G36" i="32"/>
  <c r="H36" i="32" s="1"/>
  <c r="G54" i="32"/>
  <c r="H54" i="32" s="1"/>
  <c r="G43" i="32"/>
  <c r="G42" i="32"/>
  <c r="H42" i="32" s="1"/>
  <c r="G37" i="32"/>
  <c r="G66" i="32"/>
  <c r="H66" i="32" s="1"/>
  <c r="G50" i="32"/>
  <c r="H50" i="32" s="1"/>
  <c r="G45" i="32"/>
  <c r="G41" i="32"/>
  <c r="G35" i="32"/>
  <c r="G65" i="32"/>
  <c r="G58" i="32"/>
  <c r="H58" i="32" s="1"/>
  <c r="G39" i="32"/>
  <c r="G38" i="32"/>
  <c r="H38" i="32" s="1"/>
  <c r="G57" i="32"/>
  <c r="G62" i="32"/>
  <c r="H62" i="32" s="1"/>
  <c r="H31" i="32"/>
  <c r="Q42" i="31"/>
  <c r="R42" i="31" s="1"/>
  <c r="Q17" i="31"/>
  <c r="R17" i="31" s="1"/>
  <c r="Q54" i="31"/>
  <c r="R54" i="31" s="1"/>
  <c r="Q15" i="31"/>
  <c r="R15" i="31" s="1"/>
  <c r="H27" i="32"/>
  <c r="Q41" i="31"/>
  <c r="R41" i="31" s="1"/>
  <c r="N26" i="32"/>
  <c r="K26" i="32"/>
  <c r="T26" i="32"/>
  <c r="Q26" i="32"/>
  <c r="H13" i="32"/>
  <c r="Q8" i="31"/>
  <c r="R8" i="31" s="1"/>
  <c r="H29" i="32"/>
  <c r="Q16" i="31"/>
  <c r="R16" i="31" s="1"/>
  <c r="Q27" i="21"/>
  <c r="N27" i="21"/>
  <c r="K27" i="21"/>
  <c r="T27" i="21"/>
  <c r="K19" i="21"/>
  <c r="Q19" i="21"/>
  <c r="T19" i="21"/>
  <c r="N19" i="21"/>
  <c r="Q63" i="41"/>
  <c r="R63" i="41" s="1"/>
  <c r="Q63" i="43"/>
  <c r="R63" i="43" s="1"/>
  <c r="Q63" i="45"/>
  <c r="R63" i="45" s="1"/>
  <c r="Q63" i="47"/>
  <c r="R63" i="47" s="1"/>
  <c r="Q63" i="44"/>
  <c r="R63" i="44" s="1"/>
  <c r="Q63" i="46"/>
  <c r="R63" i="46" s="1"/>
  <c r="Q63" i="48"/>
  <c r="R63" i="48" s="1"/>
  <c r="Q63" i="49"/>
  <c r="R63" i="49" s="1"/>
  <c r="Q63" i="51"/>
  <c r="R63" i="51" s="1"/>
  <c r="Q63" i="53"/>
  <c r="R63" i="53" s="1"/>
  <c r="Q63" i="50"/>
  <c r="R63" i="50" s="1"/>
  <c r="Q63" i="52"/>
  <c r="R63" i="52" s="1"/>
  <c r="Q63" i="54"/>
  <c r="R63" i="54" s="1"/>
  <c r="Q63" i="55"/>
  <c r="R63" i="55" s="1"/>
  <c r="Q59" i="46"/>
  <c r="R59" i="46" s="1"/>
  <c r="Q59" i="49"/>
  <c r="R59" i="49" s="1"/>
  <c r="Q59" i="50"/>
  <c r="R59" i="50" s="1"/>
  <c r="Q51" i="41"/>
  <c r="R51" i="41" s="1"/>
  <c r="Q35" i="53"/>
  <c r="R35" i="53" s="1"/>
  <c r="Q3" i="47"/>
  <c r="R3" i="47" s="1"/>
  <c r="Q35" i="50"/>
  <c r="R35" i="50" s="1"/>
  <c r="Q51" i="45"/>
  <c r="R51" i="45" s="1"/>
  <c r="Q35" i="43"/>
  <c r="R35" i="43" s="1"/>
  <c r="Q35" i="54"/>
  <c r="R35" i="54" s="1"/>
  <c r="H3" i="42"/>
  <c r="Q35" i="41"/>
  <c r="R35" i="41" s="1"/>
  <c r="Q35" i="48"/>
  <c r="R35" i="48" s="1"/>
  <c r="Q51" i="53"/>
  <c r="R51" i="53" s="1"/>
  <c r="Q51" i="43"/>
  <c r="R51" i="43" s="1"/>
  <c r="Q35" i="49"/>
  <c r="R35" i="49" s="1"/>
  <c r="Q51" i="49"/>
  <c r="R51" i="49" s="1"/>
  <c r="Q51" i="46"/>
  <c r="R51" i="46" s="1"/>
  <c r="Q35" i="45"/>
  <c r="R35" i="45" s="1"/>
  <c r="Q3" i="51"/>
  <c r="R3" i="51" s="1"/>
  <c r="Q51" i="52"/>
  <c r="R51" i="52" s="1"/>
  <c r="Q3" i="43"/>
  <c r="R3" i="43" s="1"/>
  <c r="Q51" i="55"/>
  <c r="R51" i="55" s="1"/>
  <c r="Q51" i="48"/>
  <c r="R51" i="48" s="1"/>
  <c r="Q3" i="54"/>
  <c r="R3" i="54" s="1"/>
  <c r="Q59" i="44"/>
  <c r="R59" i="44" s="1"/>
  <c r="Q59" i="48"/>
  <c r="R59" i="48" s="1"/>
  <c r="Q3" i="55"/>
  <c r="R3" i="55" s="1"/>
  <c r="Q51" i="44"/>
  <c r="R51" i="44" s="1"/>
  <c r="Q3" i="41"/>
  <c r="R3" i="41" s="1"/>
  <c r="Q51" i="51"/>
  <c r="R51" i="51" s="1"/>
  <c r="Q3" i="44"/>
  <c r="R3" i="44" s="1"/>
  <c r="Q59" i="43"/>
  <c r="R59" i="43" s="1"/>
  <c r="Q59" i="51"/>
  <c r="R59" i="51" s="1"/>
  <c r="Q59" i="52"/>
  <c r="R59" i="52" s="1"/>
  <c r="Q3" i="53"/>
  <c r="R3" i="53" s="1"/>
  <c r="Q3" i="52"/>
  <c r="R3" i="52" s="1"/>
  <c r="Q3" i="48"/>
  <c r="R3" i="48" s="1"/>
  <c r="Q35" i="51"/>
  <c r="R35" i="51" s="1"/>
  <c r="Q3" i="49"/>
  <c r="R3" i="49" s="1"/>
  <c r="Q35" i="47"/>
  <c r="R35" i="47" s="1"/>
  <c r="Q51" i="47"/>
  <c r="R51" i="47" s="1"/>
  <c r="Q3" i="45"/>
  <c r="R3" i="45" s="1"/>
  <c r="Q59" i="47"/>
  <c r="R59" i="47" s="1"/>
  <c r="Q51" i="54"/>
  <c r="R51" i="54" s="1"/>
  <c r="Q51" i="50"/>
  <c r="R51" i="50" s="1"/>
  <c r="Q3" i="46"/>
  <c r="R3" i="46" s="1"/>
  <c r="Q3" i="50"/>
  <c r="R3" i="50" s="1"/>
  <c r="Q59" i="41"/>
  <c r="R59" i="41" s="1"/>
  <c r="Q59" i="45"/>
  <c r="R59" i="45" s="1"/>
  <c r="Q59" i="53"/>
  <c r="R59" i="53" s="1"/>
  <c r="Q59" i="54"/>
  <c r="R59" i="54" s="1"/>
  <c r="Q35" i="55"/>
  <c r="R35" i="55" s="1"/>
  <c r="Q35" i="46"/>
  <c r="R35" i="46" s="1"/>
  <c r="Q35" i="44"/>
  <c r="R35" i="44" s="1"/>
  <c r="Q59" i="55"/>
  <c r="R59" i="55" s="1"/>
  <c r="Q35" i="52"/>
  <c r="R35" i="52" s="1"/>
  <c r="Q36" i="49"/>
  <c r="R36" i="49" s="1"/>
  <c r="Q5" i="45"/>
  <c r="R5" i="45" s="1"/>
  <c r="Q5" i="55"/>
  <c r="R5" i="55" s="1"/>
  <c r="Q5" i="51"/>
  <c r="R5" i="51" s="1"/>
  <c r="Q36" i="41"/>
  <c r="R36" i="41" s="1"/>
  <c r="Q5" i="54"/>
  <c r="R5" i="54" s="1"/>
  <c r="Q36" i="55"/>
  <c r="R36" i="55" s="1"/>
  <c r="Q5" i="49"/>
  <c r="R5" i="49" s="1"/>
  <c r="Q5" i="53"/>
  <c r="R5" i="53" s="1"/>
  <c r="Q36" i="45"/>
  <c r="R36" i="45" s="1"/>
  <c r="Q5" i="47"/>
  <c r="R5" i="47" s="1"/>
  <c r="Q36" i="47"/>
  <c r="R36" i="47" s="1"/>
  <c r="Q5" i="52"/>
  <c r="R5" i="52" s="1"/>
  <c r="Q5" i="48"/>
  <c r="R5" i="48" s="1"/>
  <c r="Q5" i="44"/>
  <c r="R5" i="44" s="1"/>
  <c r="Q36" i="50"/>
  <c r="R36" i="50" s="1"/>
  <c r="Q36" i="43"/>
  <c r="R36" i="43" s="1"/>
  <c r="Q36" i="44"/>
  <c r="R36" i="44" s="1"/>
  <c r="H7" i="42"/>
  <c r="Q5" i="46"/>
  <c r="R5" i="46" s="1"/>
  <c r="Q36" i="51"/>
  <c r="R36" i="51" s="1"/>
  <c r="Q36" i="54"/>
  <c r="R36" i="54" s="1"/>
  <c r="Q5" i="41"/>
  <c r="R5" i="41" s="1"/>
  <c r="Q36" i="46"/>
  <c r="R36" i="46" s="1"/>
  <c r="Q36" i="52"/>
  <c r="R36" i="52" s="1"/>
  <c r="Q5" i="50"/>
  <c r="R5" i="50" s="1"/>
  <c r="Q36" i="53"/>
  <c r="R36" i="53" s="1"/>
  <c r="Q5" i="43"/>
  <c r="R5" i="43" s="1"/>
  <c r="Q36" i="48"/>
  <c r="R36" i="48" s="1"/>
  <c r="Q52" i="47"/>
  <c r="R52" i="47" s="1"/>
  <c r="Q52" i="48"/>
  <c r="R52" i="48" s="1"/>
  <c r="Q52" i="50"/>
  <c r="R52" i="50" s="1"/>
  <c r="Q37" i="45"/>
  <c r="R37" i="45" s="1"/>
  <c r="Q7" i="54"/>
  <c r="R7" i="54" s="1"/>
  <c r="Q37" i="55"/>
  <c r="R37" i="55" s="1"/>
  <c r="Q37" i="50"/>
  <c r="R37" i="50" s="1"/>
  <c r="Q7" i="46"/>
  <c r="R7" i="46" s="1"/>
  <c r="Q37" i="41"/>
  <c r="R37" i="41" s="1"/>
  <c r="Q7" i="50"/>
  <c r="R7" i="50" s="1"/>
  <c r="Q7" i="53"/>
  <c r="R7" i="53" s="1"/>
  <c r="Q52" i="46"/>
  <c r="R52" i="46" s="1"/>
  <c r="Q37" i="54"/>
  <c r="R37" i="54" s="1"/>
  <c r="Q7" i="44"/>
  <c r="R7" i="44" s="1"/>
  <c r="Q37" i="53"/>
  <c r="R37" i="53" s="1"/>
  <c r="Q52" i="41"/>
  <c r="R52" i="41" s="1"/>
  <c r="Q52" i="49"/>
  <c r="R52" i="49" s="1"/>
  <c r="Q52" i="52"/>
  <c r="R52" i="52" s="1"/>
  <c r="Q37" i="46"/>
  <c r="R37" i="46" s="1"/>
  <c r="H11" i="42"/>
  <c r="Q7" i="51"/>
  <c r="R7" i="51" s="1"/>
  <c r="Q7" i="45"/>
  <c r="R7" i="45" s="1"/>
  <c r="Q37" i="44"/>
  <c r="R37" i="44" s="1"/>
  <c r="Q37" i="51"/>
  <c r="R37" i="51" s="1"/>
  <c r="Q7" i="52"/>
  <c r="R7" i="52" s="1"/>
  <c r="Q52" i="53"/>
  <c r="R52" i="53" s="1"/>
  <c r="Q37" i="43"/>
  <c r="R37" i="43" s="1"/>
  <c r="Q7" i="48"/>
  <c r="R7" i="48" s="1"/>
  <c r="Q52" i="43"/>
  <c r="R52" i="43" s="1"/>
  <c r="Q52" i="44"/>
  <c r="R52" i="44" s="1"/>
  <c r="Q52" i="51"/>
  <c r="R52" i="51" s="1"/>
  <c r="Q52" i="54"/>
  <c r="R52" i="54" s="1"/>
  <c r="Q37" i="48"/>
  <c r="R37" i="48" s="1"/>
  <c r="Q7" i="43"/>
  <c r="R7" i="43" s="1"/>
  <c r="Q37" i="47"/>
  <c r="R37" i="47" s="1"/>
  <c r="Q7" i="41"/>
  <c r="R7" i="41" s="1"/>
  <c r="Q7" i="49"/>
  <c r="R7" i="49" s="1"/>
  <c r="Q37" i="52"/>
  <c r="R37" i="52" s="1"/>
  <c r="Q7" i="47"/>
  <c r="R7" i="47" s="1"/>
  <c r="Q52" i="45"/>
  <c r="R52" i="45" s="1"/>
  <c r="Q52" i="55"/>
  <c r="R52" i="55" s="1"/>
  <c r="Q37" i="49"/>
  <c r="R37" i="49" s="1"/>
  <c r="Q7" i="55"/>
  <c r="R7" i="55" s="1"/>
  <c r="Q38" i="45"/>
  <c r="R38" i="45" s="1"/>
  <c r="Q9" i="55"/>
  <c r="R9" i="55" s="1"/>
  <c r="Q9" i="47"/>
  <c r="R9" i="47" s="1"/>
  <c r="Q38" i="47"/>
  <c r="R38" i="47" s="1"/>
  <c r="Q9" i="46"/>
  <c r="R9" i="46" s="1"/>
  <c r="Q38" i="51"/>
  <c r="R38" i="51" s="1"/>
  <c r="Q38" i="53"/>
  <c r="R38" i="53" s="1"/>
  <c r="Q9" i="54"/>
  <c r="R9" i="54" s="1"/>
  <c r="Q38" i="54"/>
  <c r="R38" i="54" s="1"/>
  <c r="Q38" i="43"/>
  <c r="R38" i="43" s="1"/>
  <c r="Q38" i="49"/>
  <c r="R38" i="49" s="1"/>
  <c r="Q9" i="45"/>
  <c r="R9" i="45" s="1"/>
  <c r="Q9" i="50"/>
  <c r="R9" i="50" s="1"/>
  <c r="Q38" i="41"/>
  <c r="R38" i="41" s="1"/>
  <c r="Q38" i="52"/>
  <c r="R38" i="52" s="1"/>
  <c r="Q38" i="46"/>
  <c r="R38" i="46" s="1"/>
  <c r="H15" i="42"/>
  <c r="Q9" i="53"/>
  <c r="R9" i="53" s="1"/>
  <c r="Q38" i="48"/>
  <c r="R38" i="48" s="1"/>
  <c r="Q9" i="43"/>
  <c r="R9" i="43" s="1"/>
  <c r="Q9" i="49"/>
  <c r="R9" i="49" s="1"/>
  <c r="Q9" i="48"/>
  <c r="R9" i="48" s="1"/>
  <c r="Q9" i="41"/>
  <c r="R9" i="41" s="1"/>
  <c r="Q9" i="51"/>
  <c r="R9" i="51" s="1"/>
  <c r="Q38" i="55"/>
  <c r="R38" i="55" s="1"/>
  <c r="Q9" i="44"/>
  <c r="R9" i="44" s="1"/>
  <c r="Q9" i="52"/>
  <c r="R9" i="52" s="1"/>
  <c r="Q38" i="44"/>
  <c r="R38" i="44" s="1"/>
  <c r="Q38" i="50"/>
  <c r="R38" i="50" s="1"/>
  <c r="Q60" i="45"/>
  <c r="R60" i="45" s="1"/>
  <c r="Q60" i="48"/>
  <c r="R60" i="48" s="1"/>
  <c r="Q60" i="49"/>
  <c r="R60" i="49" s="1"/>
  <c r="Q53" i="43"/>
  <c r="R53" i="43" s="1"/>
  <c r="Q39" i="52"/>
  <c r="R39" i="52" s="1"/>
  <c r="Q39" i="53"/>
  <c r="R39" i="53" s="1"/>
  <c r="Q39" i="45"/>
  <c r="R39" i="45" s="1"/>
  <c r="Q53" i="46"/>
  <c r="R53" i="46" s="1"/>
  <c r="H19" i="42"/>
  <c r="Q39" i="48"/>
  <c r="R39" i="48" s="1"/>
  <c r="Q11" i="51"/>
  <c r="R11" i="51" s="1"/>
  <c r="Q39" i="41"/>
  <c r="R39" i="41" s="1"/>
  <c r="Q39" i="43"/>
  <c r="R39" i="43" s="1"/>
  <c r="Q53" i="52"/>
  <c r="R53" i="52" s="1"/>
  <c r="Q60" i="47"/>
  <c r="R60" i="47" s="1"/>
  <c r="Q60" i="50"/>
  <c r="R60" i="50" s="1"/>
  <c r="Q60" i="51"/>
  <c r="R60" i="51" s="1"/>
  <c r="Q53" i="44"/>
  <c r="R53" i="44" s="1"/>
  <c r="Q11" i="55"/>
  <c r="R11" i="55" s="1"/>
  <c r="Q39" i="46"/>
  <c r="R39" i="46" s="1"/>
  <c r="Q11" i="43"/>
  <c r="R11" i="43" s="1"/>
  <c r="Q53" i="48"/>
  <c r="R53" i="48" s="1"/>
  <c r="Q39" i="49"/>
  <c r="R39" i="49" s="1"/>
  <c r="Q11" i="46"/>
  <c r="R11" i="46" s="1"/>
  <c r="Q53" i="47"/>
  <c r="R53" i="47" s="1"/>
  <c r="Q11" i="53"/>
  <c r="R11" i="53" s="1"/>
  <c r="Q11" i="52"/>
  <c r="R11" i="52" s="1"/>
  <c r="Q11" i="54"/>
  <c r="R11" i="54" s="1"/>
  <c r="Q60" i="43"/>
  <c r="R60" i="43" s="1"/>
  <c r="Q60" i="54"/>
  <c r="R60" i="54" s="1"/>
  <c r="Q11" i="45"/>
  <c r="R11" i="45" s="1"/>
  <c r="Q53" i="45"/>
  <c r="R53" i="45" s="1"/>
  <c r="Q11" i="50"/>
  <c r="R11" i="50" s="1"/>
  <c r="Q53" i="49"/>
  <c r="R53" i="49" s="1"/>
  <c r="Q11" i="48"/>
  <c r="R11" i="48" s="1"/>
  <c r="Q60" i="41"/>
  <c r="R60" i="41" s="1"/>
  <c r="Q60" i="44"/>
  <c r="R60" i="44" s="1"/>
  <c r="Q60" i="52"/>
  <c r="R60" i="52" s="1"/>
  <c r="Q60" i="53"/>
  <c r="R60" i="53" s="1"/>
  <c r="Q53" i="54"/>
  <c r="R53" i="54" s="1"/>
  <c r="Q39" i="47"/>
  <c r="R39" i="47" s="1"/>
  <c r="Q11" i="44"/>
  <c r="R11" i="44" s="1"/>
  <c r="Q11" i="41"/>
  <c r="R11" i="41" s="1"/>
  <c r="Q53" i="55"/>
  <c r="R53" i="55" s="1"/>
  <c r="Q11" i="47"/>
  <c r="R11" i="47" s="1"/>
  <c r="Q53" i="51"/>
  <c r="R53" i="51" s="1"/>
  <c r="Q53" i="50"/>
  <c r="R53" i="50" s="1"/>
  <c r="Q11" i="49"/>
  <c r="R11" i="49" s="1"/>
  <c r="Q39" i="51"/>
  <c r="R39" i="51" s="1"/>
  <c r="Q39" i="50"/>
  <c r="R39" i="50" s="1"/>
  <c r="Q60" i="46"/>
  <c r="R60" i="46" s="1"/>
  <c r="Q60" i="55"/>
  <c r="R60" i="55" s="1"/>
  <c r="Q53" i="53"/>
  <c r="R53" i="53" s="1"/>
  <c r="Q53" i="41"/>
  <c r="R53" i="41" s="1"/>
  <c r="Q39" i="54"/>
  <c r="R39" i="54" s="1"/>
  <c r="Q39" i="44"/>
  <c r="R39" i="44" s="1"/>
  <c r="Q39" i="55"/>
  <c r="R39" i="55" s="1"/>
  <c r="Q13" i="49"/>
  <c r="R13" i="49" s="1"/>
  <c r="H23" i="42"/>
  <c r="Q40" i="52"/>
  <c r="R40" i="52" s="1"/>
  <c r="Q40" i="44"/>
  <c r="R40" i="44" s="1"/>
  <c r="Q13" i="50"/>
  <c r="R13" i="50" s="1"/>
  <c r="Q40" i="45"/>
  <c r="R40" i="45" s="1"/>
  <c r="Q13" i="46"/>
  <c r="R13" i="46" s="1"/>
  <c r="Q13" i="52"/>
  <c r="R13" i="52" s="1"/>
  <c r="Q13" i="55"/>
  <c r="R13" i="55" s="1"/>
  <c r="Q13" i="41"/>
  <c r="R13" i="41" s="1"/>
  <c r="Q13" i="51"/>
  <c r="R13" i="51" s="1"/>
  <c r="Q40" i="46"/>
  <c r="R40" i="46" s="1"/>
  <c r="Q13" i="43"/>
  <c r="R13" i="43" s="1"/>
  <c r="Q13" i="48"/>
  <c r="R13" i="48" s="1"/>
  <c r="Q40" i="43"/>
  <c r="R40" i="43" s="1"/>
  <c r="Q13" i="54"/>
  <c r="R13" i="54" s="1"/>
  <c r="Q13" i="47"/>
  <c r="R13" i="47" s="1"/>
  <c r="Q40" i="47"/>
  <c r="R40" i="47" s="1"/>
  <c r="Q40" i="50"/>
  <c r="R40" i="50" s="1"/>
  <c r="Q40" i="54"/>
  <c r="R40" i="54" s="1"/>
  <c r="Q40" i="55"/>
  <c r="R40" i="55" s="1"/>
  <c r="Q40" i="41"/>
  <c r="R40" i="41" s="1"/>
  <c r="Q13" i="44"/>
  <c r="R13" i="44" s="1"/>
  <c r="Q13" i="45"/>
  <c r="R13" i="45" s="1"/>
  <c r="Q40" i="48"/>
  <c r="R40" i="48" s="1"/>
  <c r="Q40" i="53"/>
  <c r="R40" i="53" s="1"/>
  <c r="Q40" i="51"/>
  <c r="R40" i="51" s="1"/>
  <c r="Q13" i="53"/>
  <c r="R13" i="53" s="1"/>
  <c r="Q40" i="49"/>
  <c r="R40" i="49" s="1"/>
  <c r="Q54" i="43"/>
  <c r="R54" i="43" s="1"/>
  <c r="Q41" i="52"/>
  <c r="R41" i="52" s="1"/>
  <c r="Q41" i="43"/>
  <c r="R41" i="43" s="1"/>
  <c r="Q41" i="49"/>
  <c r="R41" i="49" s="1"/>
  <c r="Q15" i="45"/>
  <c r="R15" i="45" s="1"/>
  <c r="Q54" i="41"/>
  <c r="R54" i="41" s="1"/>
  <c r="Q54" i="52"/>
  <c r="R54" i="52" s="1"/>
  <c r="Q54" i="54"/>
  <c r="R54" i="54" s="1"/>
  <c r="Q15" i="51"/>
  <c r="R15" i="51" s="1"/>
  <c r="Q15" i="53"/>
  <c r="R15" i="53" s="1"/>
  <c r="Q41" i="46"/>
  <c r="R41" i="46" s="1"/>
  <c r="Q54" i="44"/>
  <c r="R54" i="44" s="1"/>
  <c r="Q41" i="54"/>
  <c r="R41" i="54" s="1"/>
  <c r="Q54" i="53"/>
  <c r="R54" i="53" s="1"/>
  <c r="Q15" i="55"/>
  <c r="R15" i="55" s="1"/>
  <c r="Q41" i="41"/>
  <c r="R41" i="41" s="1"/>
  <c r="Q15" i="44"/>
  <c r="R15" i="44" s="1"/>
  <c r="Q15" i="50"/>
  <c r="R15" i="50" s="1"/>
  <c r="Q54" i="55"/>
  <c r="R54" i="55" s="1"/>
  <c r="Q41" i="47"/>
  <c r="R41" i="47" s="1"/>
  <c r="Q15" i="43"/>
  <c r="R15" i="43" s="1"/>
  <c r="Q15" i="48"/>
  <c r="R15" i="48" s="1"/>
  <c r="Q54" i="50"/>
  <c r="R54" i="50" s="1"/>
  <c r="Q41" i="50"/>
  <c r="R41" i="50" s="1"/>
  <c r="Q41" i="53"/>
  <c r="R41" i="53" s="1"/>
  <c r="Q54" i="51"/>
  <c r="R54" i="51" s="1"/>
  <c r="Q15" i="54"/>
  <c r="R15" i="54" s="1"/>
  <c r="Q41" i="55"/>
  <c r="R41" i="55" s="1"/>
  <c r="Q15" i="41"/>
  <c r="R15" i="41" s="1"/>
  <c r="Q15" i="47"/>
  <c r="R15" i="47" s="1"/>
  <c r="Q54" i="49"/>
  <c r="R54" i="49" s="1"/>
  <c r="Q41" i="51"/>
  <c r="R41" i="51" s="1"/>
  <c r="Q15" i="52"/>
  <c r="R15" i="52" s="1"/>
  <c r="Q41" i="48"/>
  <c r="R41" i="48" s="1"/>
  <c r="Q41" i="45"/>
  <c r="R41" i="45" s="1"/>
  <c r="Q15" i="49"/>
  <c r="R15" i="49" s="1"/>
  <c r="Q54" i="48"/>
  <c r="R54" i="48" s="1"/>
  <c r="Q54" i="47"/>
  <c r="R54" i="47" s="1"/>
  <c r="Q41" i="44"/>
  <c r="R41" i="44" s="1"/>
  <c r="H27" i="42"/>
  <c r="Q15" i="46"/>
  <c r="R15" i="46" s="1"/>
  <c r="Q54" i="46"/>
  <c r="R54" i="46" s="1"/>
  <c r="Q54" i="45"/>
  <c r="R54" i="45" s="1"/>
  <c r="Q17" i="55"/>
  <c r="R17" i="55" s="1"/>
  <c r="Q17" i="46"/>
  <c r="R17" i="46" s="1"/>
  <c r="Q17" i="52"/>
  <c r="R17" i="52" s="1"/>
  <c r="Q42" i="46"/>
  <c r="R42" i="46" s="1"/>
  <c r="Q17" i="51"/>
  <c r="R17" i="51" s="1"/>
  <c r="Q42" i="48"/>
  <c r="R42" i="48" s="1"/>
  <c r="Q17" i="45"/>
  <c r="R17" i="45" s="1"/>
  <c r="Q42" i="50"/>
  <c r="R42" i="50" s="1"/>
  <c r="Q17" i="54"/>
  <c r="R17" i="54" s="1"/>
  <c r="Q42" i="41"/>
  <c r="R42" i="41" s="1"/>
  <c r="Q42" i="55"/>
  <c r="R42" i="55" s="1"/>
  <c r="Q42" i="44"/>
  <c r="R42" i="44" s="1"/>
  <c r="Q42" i="52"/>
  <c r="R42" i="52" s="1"/>
  <c r="H31" i="42"/>
  <c r="Q42" i="54"/>
  <c r="R42" i="54" s="1"/>
  <c r="Q17" i="44"/>
  <c r="R17" i="44" s="1"/>
  <c r="Q42" i="45"/>
  <c r="R42" i="45" s="1"/>
  <c r="Q17" i="41"/>
  <c r="R17" i="41" s="1"/>
  <c r="Q17" i="49"/>
  <c r="R17" i="49" s="1"/>
  <c r="Q17" i="48"/>
  <c r="R17" i="48" s="1"/>
  <c r="Q42" i="53"/>
  <c r="R42" i="53" s="1"/>
  <c r="Q17" i="47"/>
  <c r="R17" i="47" s="1"/>
  <c r="Q42" i="49"/>
  <c r="R42" i="49" s="1"/>
  <c r="Q17" i="50"/>
  <c r="R17" i="50" s="1"/>
  <c r="Q42" i="47"/>
  <c r="R42" i="47" s="1"/>
  <c r="Q17" i="53"/>
  <c r="R17" i="53" s="1"/>
  <c r="Q17" i="43"/>
  <c r="R17" i="43" s="1"/>
  <c r="Q42" i="43"/>
  <c r="R42" i="43" s="1"/>
  <c r="Q42" i="51"/>
  <c r="R42" i="51" s="1"/>
  <c r="G66" i="42"/>
  <c r="H66" i="42" s="1"/>
  <c r="G65" i="42"/>
  <c r="G64" i="42"/>
  <c r="H64" i="42" s="1"/>
  <c r="G63" i="42"/>
  <c r="G62" i="42"/>
  <c r="H62" i="42" s="1"/>
  <c r="G61" i="42"/>
  <c r="G60" i="42"/>
  <c r="H60" i="42" s="1"/>
  <c r="G59" i="42"/>
  <c r="G58" i="42"/>
  <c r="H58" i="42" s="1"/>
  <c r="G57" i="42"/>
  <c r="G56" i="42"/>
  <c r="H56" i="42" s="1"/>
  <c r="G55" i="42"/>
  <c r="G54" i="42"/>
  <c r="H54" i="42" s="1"/>
  <c r="G53" i="42"/>
  <c r="G52" i="42"/>
  <c r="H52" i="42" s="1"/>
  <c r="G51" i="42"/>
  <c r="G50" i="42"/>
  <c r="H50" i="42" s="1"/>
  <c r="G49" i="42"/>
  <c r="G48" i="42"/>
  <c r="H48" i="42" s="1"/>
  <c r="G47" i="42"/>
  <c r="G46" i="42"/>
  <c r="H46" i="42" s="1"/>
  <c r="G45" i="42"/>
  <c r="G44" i="42"/>
  <c r="H44" i="42" s="1"/>
  <c r="G43" i="42"/>
  <c r="G42" i="42"/>
  <c r="H42" i="42" s="1"/>
  <c r="G41" i="42"/>
  <c r="G40" i="42"/>
  <c r="H40" i="42" s="1"/>
  <c r="G39" i="42"/>
  <c r="G38" i="42"/>
  <c r="H38" i="42" s="1"/>
  <c r="G37" i="42"/>
  <c r="G36" i="42"/>
  <c r="H36" i="42" s="1"/>
  <c r="G35" i="42"/>
  <c r="B94" i="18"/>
  <c r="B83" i="18"/>
  <c r="Q18" i="13"/>
  <c r="N18" i="13"/>
  <c r="K18" i="13"/>
  <c r="T18" i="13"/>
  <c r="T34" i="13"/>
  <c r="N34" i="13"/>
  <c r="Q34" i="13"/>
  <c r="K34" i="13"/>
  <c r="H13" i="13"/>
  <c r="Q8" i="12"/>
  <c r="R8" i="12" s="1"/>
  <c r="H29" i="13"/>
  <c r="Q16" i="12"/>
  <c r="R16" i="12" s="1"/>
  <c r="K4" i="13"/>
  <c r="N4" i="13"/>
  <c r="Q4" i="13"/>
  <c r="T4" i="13"/>
  <c r="K20" i="13"/>
  <c r="T20" i="13"/>
  <c r="N20" i="13"/>
  <c r="Q20" i="13"/>
  <c r="Q63" i="12"/>
  <c r="R63" i="12" s="1"/>
  <c r="Q35" i="12"/>
  <c r="R35" i="12" s="1"/>
  <c r="Q51" i="12"/>
  <c r="R51" i="12" s="1"/>
  <c r="H3" i="13"/>
  <c r="Q59" i="12"/>
  <c r="R59" i="12" s="1"/>
  <c r="Q3" i="12"/>
  <c r="R3" i="12" s="1"/>
  <c r="H19" i="13"/>
  <c r="Q53" i="12"/>
  <c r="R53" i="12" s="1"/>
  <c r="Q11" i="12"/>
  <c r="R11" i="12" s="1"/>
  <c r="Q60" i="12"/>
  <c r="R60" i="12" s="1"/>
  <c r="Q39" i="12"/>
  <c r="R39" i="12" s="1"/>
  <c r="F94" i="44"/>
  <c r="C97" i="44" s="1"/>
  <c r="K23" i="21"/>
  <c r="N23" i="21"/>
  <c r="Q23" i="21"/>
  <c r="T23" i="21"/>
  <c r="Q23" i="20"/>
  <c r="R23" i="20" s="1"/>
  <c r="Q56" i="20"/>
  <c r="R56" i="20" s="1"/>
  <c r="H43" i="21"/>
  <c r="Q45" i="20"/>
  <c r="R45" i="20" s="1"/>
  <c r="H41" i="21"/>
  <c r="Q22" i="20"/>
  <c r="R22" i="20" s="1"/>
  <c r="T66" i="21"/>
  <c r="K66" i="21"/>
  <c r="Q66" i="21"/>
  <c r="N66" i="21"/>
  <c r="Q29" i="20"/>
  <c r="R29" i="20" s="1"/>
  <c r="Q48" i="20"/>
  <c r="R48" i="20" s="1"/>
  <c r="H55" i="21"/>
  <c r="Q60" i="21"/>
  <c r="T60" i="21"/>
  <c r="N60" i="21"/>
  <c r="K60" i="21"/>
  <c r="Q46" i="21"/>
  <c r="T46" i="21"/>
  <c r="K46" i="21"/>
  <c r="N46" i="21"/>
  <c r="Q34" i="20"/>
  <c r="R34" i="20" s="1"/>
  <c r="H65" i="21"/>
  <c r="Q28" i="20"/>
  <c r="R28" i="20" s="1"/>
  <c r="H53" i="21"/>
  <c r="T39" i="38"/>
  <c r="K39" i="38"/>
  <c r="N39" i="38"/>
  <c r="Q39" i="38"/>
  <c r="N26" i="34"/>
  <c r="Q26" i="34"/>
  <c r="T26" i="34"/>
  <c r="K26" i="34"/>
  <c r="H15" i="34"/>
  <c r="Q38" i="33"/>
  <c r="R38" i="33" s="1"/>
  <c r="Q9" i="33"/>
  <c r="R9" i="33" s="1"/>
  <c r="H5" i="34"/>
  <c r="Q4" i="33"/>
  <c r="R4" i="33" s="1"/>
  <c r="Q16" i="33"/>
  <c r="R16" i="33" s="1"/>
  <c r="H29" i="34"/>
  <c r="N6" i="34"/>
  <c r="Q6" i="34"/>
  <c r="K6" i="34"/>
  <c r="T6" i="34"/>
  <c r="T22" i="34"/>
  <c r="N22" i="34"/>
  <c r="Q22" i="34"/>
  <c r="K22" i="34"/>
  <c r="T4" i="34"/>
  <c r="K4" i="34"/>
  <c r="N4" i="34"/>
  <c r="Q4" i="34"/>
  <c r="K20" i="34"/>
  <c r="Q20" i="34"/>
  <c r="N20" i="34"/>
  <c r="T20" i="34"/>
  <c r="H31" i="34"/>
  <c r="Q42" i="33"/>
  <c r="R42" i="33" s="1"/>
  <c r="Q17" i="33"/>
  <c r="R17" i="33" s="1"/>
  <c r="H13" i="17"/>
  <c r="Q8" i="16"/>
  <c r="R8" i="16" s="1"/>
  <c r="Q16" i="16"/>
  <c r="R16" i="16" s="1"/>
  <c r="H29" i="17"/>
  <c r="Q36" i="16"/>
  <c r="R36" i="16" s="1"/>
  <c r="H7" i="17"/>
  <c r="Q5" i="16"/>
  <c r="R5" i="16" s="1"/>
  <c r="Q13" i="16"/>
  <c r="R13" i="16" s="1"/>
  <c r="Q40" i="16"/>
  <c r="R40" i="16" s="1"/>
  <c r="H23" i="17"/>
  <c r="D80" i="16"/>
  <c r="Q10" i="16"/>
  <c r="R10" i="16" s="1"/>
  <c r="H17" i="17"/>
  <c r="H33" i="17"/>
  <c r="Q18" i="16"/>
  <c r="R18" i="16" s="1"/>
  <c r="N14" i="17"/>
  <c r="T14" i="17"/>
  <c r="K14" i="17"/>
  <c r="Q14" i="17"/>
  <c r="N30" i="17"/>
  <c r="K30" i="17"/>
  <c r="T30" i="17"/>
  <c r="Q30" i="17"/>
  <c r="F82" i="51"/>
  <c r="C86" i="51" s="1"/>
  <c r="K17" i="21"/>
  <c r="Q17" i="21"/>
  <c r="T17" i="21"/>
  <c r="N17" i="21"/>
  <c r="K25" i="21"/>
  <c r="N25" i="21"/>
  <c r="T25" i="21"/>
  <c r="Q25" i="21"/>
  <c r="F82" i="43"/>
  <c r="K7" i="21"/>
  <c r="Q7" i="21"/>
  <c r="T7" i="21"/>
  <c r="N7" i="21"/>
  <c r="N10" i="32"/>
  <c r="T10" i="32"/>
  <c r="K10" i="32"/>
  <c r="Q10" i="32"/>
  <c r="T6" i="32"/>
  <c r="K6" i="32"/>
  <c r="N6" i="32"/>
  <c r="Q6" i="32"/>
  <c r="K4" i="32"/>
  <c r="T4" i="32"/>
  <c r="Q4" i="32"/>
  <c r="N4" i="32"/>
  <c r="Q52" i="31"/>
  <c r="R52" i="31" s="1"/>
  <c r="H11" i="32"/>
  <c r="Q7" i="31"/>
  <c r="R7" i="31" s="1"/>
  <c r="Q37" i="31"/>
  <c r="R37" i="31" s="1"/>
  <c r="N18" i="32"/>
  <c r="Q18" i="32"/>
  <c r="T18" i="32"/>
  <c r="K18" i="32"/>
  <c r="Q28" i="32"/>
  <c r="T28" i="32"/>
  <c r="K28" i="32"/>
  <c r="N28" i="32"/>
  <c r="Q32" i="32"/>
  <c r="T32" i="32"/>
  <c r="K32" i="32"/>
  <c r="N32" i="32"/>
  <c r="Q10" i="31"/>
  <c r="R10" i="31" s="1"/>
  <c r="H17" i="32"/>
  <c r="N34" i="32"/>
  <c r="T34" i="32"/>
  <c r="Q34" i="32"/>
  <c r="K34" i="32"/>
  <c r="Q6" i="42"/>
  <c r="K6" i="42"/>
  <c r="T6" i="42"/>
  <c r="N6" i="42"/>
  <c r="Q18" i="42"/>
  <c r="N18" i="42"/>
  <c r="T18" i="42"/>
  <c r="K18" i="42"/>
  <c r="T26" i="42"/>
  <c r="N26" i="42"/>
  <c r="K26" i="42"/>
  <c r="Q26" i="42"/>
  <c r="N57" i="38"/>
  <c r="K57" i="38"/>
  <c r="T57" i="38"/>
  <c r="Q57" i="38"/>
  <c r="N30" i="13"/>
  <c r="K30" i="13"/>
  <c r="T30" i="13"/>
  <c r="Q30" i="13"/>
  <c r="K58" i="21"/>
  <c r="Q58" i="21"/>
  <c r="T58" i="21"/>
  <c r="N58" i="21"/>
  <c r="Q25" i="20"/>
  <c r="R25" i="20" s="1"/>
  <c r="Q46" i="20"/>
  <c r="R46" i="20" s="1"/>
  <c r="H47" i="21"/>
  <c r="T62" i="21"/>
  <c r="N62" i="21"/>
  <c r="Q62" i="21"/>
  <c r="K62" i="21"/>
  <c r="G63" i="34"/>
  <c r="G59" i="34"/>
  <c r="G55" i="34"/>
  <c r="G51" i="34"/>
  <c r="G47" i="34"/>
  <c r="G43" i="34"/>
  <c r="G39" i="34"/>
  <c r="G35" i="34"/>
  <c r="G65" i="34"/>
  <c r="G64" i="34"/>
  <c r="H64" i="34" s="1"/>
  <c r="G58" i="34"/>
  <c r="H58" i="34" s="1"/>
  <c r="G52" i="34"/>
  <c r="H52" i="34" s="1"/>
  <c r="G50" i="34"/>
  <c r="H50" i="34" s="1"/>
  <c r="G48" i="34"/>
  <c r="H48" i="34" s="1"/>
  <c r="G40" i="34"/>
  <c r="H40" i="34" s="1"/>
  <c r="G38" i="34"/>
  <c r="H38" i="34" s="1"/>
  <c r="G60" i="34"/>
  <c r="H60" i="34" s="1"/>
  <c r="G53" i="34"/>
  <c r="G49" i="34"/>
  <c r="G41" i="34"/>
  <c r="G66" i="34"/>
  <c r="H66" i="34" s="1"/>
  <c r="G57" i="34"/>
  <c r="G46" i="34"/>
  <c r="H46" i="34" s="1"/>
  <c r="G45" i="34"/>
  <c r="G37" i="34"/>
  <c r="G61" i="34"/>
  <c r="G54" i="34"/>
  <c r="H54" i="34" s="1"/>
  <c r="G56" i="34"/>
  <c r="H56" i="34" s="1"/>
  <c r="G36" i="34"/>
  <c r="H36" i="34" s="1"/>
  <c r="G62" i="34"/>
  <c r="H62" i="34" s="1"/>
  <c r="G44" i="34"/>
  <c r="H44" i="34" s="1"/>
  <c r="G42" i="34"/>
  <c r="H42" i="34" s="1"/>
  <c r="N18" i="34"/>
  <c r="Q18" i="34"/>
  <c r="T18" i="34"/>
  <c r="K18" i="34"/>
  <c r="Q15" i="33"/>
  <c r="R15" i="33" s="1"/>
  <c r="Q54" i="33"/>
  <c r="R54" i="33" s="1"/>
  <c r="Q41" i="33"/>
  <c r="R41" i="33" s="1"/>
  <c r="H27" i="34"/>
  <c r="Q10" i="17"/>
  <c r="T10" i="17"/>
  <c r="K10" i="17"/>
  <c r="N10" i="17"/>
  <c r="N12" i="17"/>
  <c r="K12" i="17"/>
  <c r="Q12" i="17"/>
  <c r="T12" i="17"/>
  <c r="H27" i="17"/>
  <c r="Q15" i="16"/>
  <c r="R15" i="16" s="1"/>
  <c r="Q54" i="16"/>
  <c r="R54" i="16" s="1"/>
  <c r="Q41" i="16"/>
  <c r="R41" i="16" s="1"/>
  <c r="F94" i="52"/>
  <c r="Q21" i="21"/>
  <c r="K21" i="21"/>
  <c r="T21" i="21"/>
  <c r="N21" i="21"/>
  <c r="T3" i="21"/>
  <c r="K3" i="21"/>
  <c r="N3" i="21"/>
  <c r="Q3" i="21"/>
  <c r="T4" i="42"/>
  <c r="Q4" i="42"/>
  <c r="N4" i="42"/>
  <c r="K4" i="42"/>
  <c r="N12" i="42"/>
  <c r="Q12" i="42"/>
  <c r="T12" i="42"/>
  <c r="K12" i="42"/>
  <c r="Q20" i="42"/>
  <c r="N20" i="42"/>
  <c r="K20" i="42"/>
  <c r="T20" i="42"/>
  <c r="K28" i="42"/>
  <c r="T28" i="42"/>
  <c r="Q28" i="42"/>
  <c r="N28" i="42"/>
  <c r="K45" i="38"/>
  <c r="N45" i="38"/>
  <c r="T45" i="38"/>
  <c r="Q45" i="38"/>
  <c r="B84" i="18"/>
  <c r="B95" i="18"/>
  <c r="K22" i="13"/>
  <c r="Q22" i="13"/>
  <c r="T22" i="13"/>
  <c r="N22" i="13"/>
  <c r="Q10" i="12"/>
  <c r="R10" i="12" s="1"/>
  <c r="H17" i="13"/>
  <c r="T24" i="13"/>
  <c r="Q24" i="13"/>
  <c r="K24" i="13"/>
  <c r="N24" i="13"/>
  <c r="F82" i="44"/>
  <c r="C86" i="44" s="1"/>
  <c r="B96" i="20"/>
  <c r="B85" i="20"/>
  <c r="T5" i="21"/>
  <c r="K5" i="21"/>
  <c r="N5" i="21"/>
  <c r="Q5" i="21"/>
  <c r="K42" i="21"/>
  <c r="Q42" i="21"/>
  <c r="T42" i="21"/>
  <c r="N42" i="21"/>
  <c r="Q44" i="20"/>
  <c r="R44" i="20" s="1"/>
  <c r="Q21" i="20"/>
  <c r="R21" i="20" s="1"/>
  <c r="H39" i="21"/>
  <c r="H61" i="21"/>
  <c r="Q32" i="20"/>
  <c r="R32" i="20" s="1"/>
  <c r="Q26" i="20"/>
  <c r="R26" i="20" s="1"/>
  <c r="H49" i="21"/>
  <c r="H37" i="21"/>
  <c r="Q20" i="20"/>
  <c r="R20" i="20" s="1"/>
  <c r="N37" i="38"/>
  <c r="T37" i="38"/>
  <c r="K37" i="38"/>
  <c r="Q37" i="38"/>
  <c r="Q63" i="33"/>
  <c r="R63" i="33" s="1"/>
  <c r="Q51" i="33"/>
  <c r="R51" i="33" s="1"/>
  <c r="H3" i="34"/>
  <c r="Q59" i="33"/>
  <c r="R59" i="33" s="1"/>
  <c r="Q35" i="33"/>
  <c r="R35" i="33" s="1"/>
  <c r="Q3" i="33"/>
  <c r="R3" i="33" s="1"/>
  <c r="T30" i="34"/>
  <c r="Q30" i="34"/>
  <c r="N30" i="34"/>
  <c r="K30" i="34"/>
  <c r="K28" i="34"/>
  <c r="N28" i="34"/>
  <c r="T28" i="34"/>
  <c r="Q28" i="34"/>
  <c r="C94" i="53"/>
  <c r="C95" i="53"/>
  <c r="C96" i="53"/>
  <c r="Q16" i="17"/>
  <c r="N16" i="17"/>
  <c r="K16" i="17"/>
  <c r="T16" i="17"/>
  <c r="Q38" i="16"/>
  <c r="R38" i="16" s="1"/>
  <c r="H15" i="17"/>
  <c r="Q9" i="16"/>
  <c r="R9" i="16" s="1"/>
  <c r="K6" i="17"/>
  <c r="Q6" i="17"/>
  <c r="T6" i="17"/>
  <c r="N6" i="17"/>
  <c r="Q63" i="16"/>
  <c r="R63" i="16" s="1"/>
  <c r="Q3" i="16"/>
  <c r="R3" i="16" s="1"/>
  <c r="Q35" i="16"/>
  <c r="R35" i="16" s="1"/>
  <c r="Q59" i="16"/>
  <c r="R59" i="16" s="1"/>
  <c r="Q51" i="16"/>
  <c r="R51" i="16" s="1"/>
  <c r="H3" i="17"/>
  <c r="F94" i="51"/>
  <c r="C97" i="51" s="1"/>
  <c r="B95" i="39"/>
  <c r="B84" i="39"/>
  <c r="F94" i="43"/>
  <c r="T33" i="21"/>
  <c r="Q33" i="21"/>
  <c r="K33" i="21"/>
  <c r="N33" i="21"/>
  <c r="N29" i="21"/>
  <c r="T29" i="21"/>
  <c r="K29" i="21"/>
  <c r="Q29" i="21"/>
  <c r="C84" i="45"/>
  <c r="C83" i="45"/>
  <c r="C85" i="45"/>
  <c r="Q9" i="31"/>
  <c r="R9" i="31" s="1"/>
  <c r="H15" i="32"/>
  <c r="Q38" i="31"/>
  <c r="R38" i="31" s="1"/>
  <c r="Q14" i="32"/>
  <c r="N14" i="32"/>
  <c r="T14" i="32"/>
  <c r="K14" i="32"/>
  <c r="Q12" i="32"/>
  <c r="T12" i="32"/>
  <c r="N12" i="32"/>
  <c r="K12" i="32"/>
  <c r="N16" i="32"/>
  <c r="Q16" i="32"/>
  <c r="T16" i="32"/>
  <c r="K16" i="32"/>
  <c r="Q20" i="32"/>
  <c r="K20" i="32"/>
  <c r="N20" i="32"/>
  <c r="T20" i="32"/>
  <c r="Q13" i="31"/>
  <c r="R13" i="31" s="1"/>
  <c r="H23" i="32"/>
  <c r="Q40" i="31"/>
  <c r="R40" i="31" s="1"/>
  <c r="Q4" i="31"/>
  <c r="R4" i="31" s="1"/>
  <c r="H5" i="32"/>
  <c r="H21" i="32"/>
  <c r="Q12" i="31"/>
  <c r="R12" i="31" s="1"/>
  <c r="Q10" i="42"/>
  <c r="N10" i="42"/>
  <c r="T10" i="42"/>
  <c r="K10" i="42"/>
  <c r="G28" i="19"/>
  <c r="H28" i="19" s="1"/>
  <c r="G25" i="19"/>
  <c r="G22" i="19"/>
  <c r="H22" i="19" s="1"/>
  <c r="G12" i="19"/>
  <c r="H12" i="19" s="1"/>
  <c r="G9" i="19"/>
  <c r="G6" i="19"/>
  <c r="H6" i="19" s="1"/>
  <c r="D80" i="18"/>
  <c r="G32" i="19"/>
  <c r="H32" i="19" s="1"/>
  <c r="G29" i="19"/>
  <c r="G26" i="19"/>
  <c r="H26" i="19" s="1"/>
  <c r="G16" i="19"/>
  <c r="H16" i="19" s="1"/>
  <c r="G13" i="19"/>
  <c r="G10" i="19"/>
  <c r="H10" i="19" s="1"/>
  <c r="G27" i="19"/>
  <c r="G20" i="19"/>
  <c r="H20" i="19" s="1"/>
  <c r="G11" i="19"/>
  <c r="G8" i="19"/>
  <c r="H8" i="19" s="1"/>
  <c r="G3" i="19"/>
  <c r="G30" i="19"/>
  <c r="H30" i="19" s="1"/>
  <c r="G21" i="19"/>
  <c r="G14" i="19"/>
  <c r="H14" i="19" s="1"/>
  <c r="G4" i="19"/>
  <c r="H4" i="19" s="1"/>
  <c r="D79" i="18"/>
  <c r="G31" i="19"/>
  <c r="G23" i="19"/>
  <c r="G15" i="19"/>
  <c r="G5" i="19"/>
  <c r="G34" i="19"/>
  <c r="H34" i="19" s="1"/>
  <c r="G33" i="19"/>
  <c r="G24" i="19"/>
  <c r="H24" i="19" s="1"/>
  <c r="G19" i="19"/>
  <c r="G18" i="19"/>
  <c r="H18" i="19" s="1"/>
  <c r="G17" i="19"/>
  <c r="G7" i="19"/>
  <c r="Q6" i="12"/>
  <c r="R6" i="12" s="1"/>
  <c r="H9" i="13"/>
  <c r="T32" i="13"/>
  <c r="N32" i="13"/>
  <c r="Q32" i="13"/>
  <c r="K32" i="13"/>
  <c r="Q17" i="12"/>
  <c r="R17" i="12" s="1"/>
  <c r="H31" i="13"/>
  <c r="Q42" i="12"/>
  <c r="R42" i="12" s="1"/>
  <c r="Q58" i="20"/>
  <c r="R58" i="20" s="1"/>
  <c r="Q49" i="20"/>
  <c r="R49" i="20" s="1"/>
  <c r="H59" i="21"/>
  <c r="Q31" i="20"/>
  <c r="R31" i="20" s="1"/>
  <c r="Q48" i="21"/>
  <c r="K48" i="21"/>
  <c r="N48" i="21"/>
  <c r="T48" i="21"/>
  <c r="Q10" i="33"/>
  <c r="R10" i="33" s="1"/>
  <c r="H17" i="34"/>
  <c r="N24" i="34"/>
  <c r="K24" i="34"/>
  <c r="T24" i="34"/>
  <c r="Q24" i="34"/>
  <c r="T26" i="17"/>
  <c r="Q26" i="17"/>
  <c r="N26" i="17"/>
  <c r="K26" i="17"/>
  <c r="N28" i="17"/>
  <c r="K28" i="17"/>
  <c r="T28" i="17"/>
  <c r="Q28" i="17"/>
  <c r="T65" i="38"/>
  <c r="K65" i="38"/>
  <c r="N65" i="38"/>
  <c r="Q65" i="38"/>
  <c r="K8" i="42"/>
  <c r="N8" i="42"/>
  <c r="T8" i="42"/>
  <c r="Q8" i="42"/>
  <c r="N16" i="42"/>
  <c r="K16" i="42"/>
  <c r="Q16" i="42"/>
  <c r="T16" i="42"/>
  <c r="K24" i="42"/>
  <c r="N24" i="42"/>
  <c r="Q24" i="42"/>
  <c r="T24" i="42"/>
  <c r="N32" i="42"/>
  <c r="Q32" i="42"/>
  <c r="T32" i="42"/>
  <c r="K32" i="42"/>
  <c r="Q49" i="38"/>
  <c r="K49" i="38"/>
  <c r="N49" i="38"/>
  <c r="T49" i="38"/>
  <c r="T6" i="13"/>
  <c r="N6" i="13"/>
  <c r="Q6" i="13"/>
  <c r="K6" i="13"/>
  <c r="B96" i="12"/>
  <c r="B85" i="12"/>
  <c r="Q18" i="12"/>
  <c r="R18" i="12" s="1"/>
  <c r="H33" i="13"/>
  <c r="T8" i="13"/>
  <c r="Q8" i="13"/>
  <c r="K8" i="13"/>
  <c r="N8" i="13"/>
  <c r="Q5" i="12"/>
  <c r="R5" i="12" s="1"/>
  <c r="Q36" i="12"/>
  <c r="R36" i="12" s="1"/>
  <c r="H7" i="13"/>
  <c r="H23" i="13"/>
  <c r="Q40" i="12"/>
  <c r="R40" i="12" s="1"/>
  <c r="Q13" i="12"/>
  <c r="R13" i="12" s="1"/>
  <c r="K50" i="21"/>
  <c r="Q50" i="21"/>
  <c r="T50" i="21"/>
  <c r="N50" i="21"/>
  <c r="K36" i="21"/>
  <c r="Q36" i="21"/>
  <c r="T36" i="21"/>
  <c r="N36" i="21"/>
  <c r="K56" i="21"/>
  <c r="Q56" i="21"/>
  <c r="N56" i="21"/>
  <c r="T56" i="21"/>
  <c r="Q60" i="33"/>
  <c r="R60" i="33" s="1"/>
  <c r="Q11" i="33"/>
  <c r="R11" i="33" s="1"/>
  <c r="Q53" i="33"/>
  <c r="R53" i="33" s="1"/>
  <c r="H19" i="34"/>
  <c r="Q39" i="33"/>
  <c r="R39" i="33" s="1"/>
  <c r="H9" i="34"/>
  <c r="Q6" i="33"/>
  <c r="R6" i="33" s="1"/>
  <c r="N10" i="34"/>
  <c r="Q10" i="34"/>
  <c r="T10" i="34"/>
  <c r="K10" i="34"/>
  <c r="K8" i="34"/>
  <c r="N8" i="34"/>
  <c r="Q8" i="34"/>
  <c r="T8" i="34"/>
  <c r="Q14" i="33"/>
  <c r="R14" i="33" s="1"/>
  <c r="H25" i="34"/>
  <c r="T32" i="17"/>
  <c r="N32" i="17"/>
  <c r="K32" i="17"/>
  <c r="Q32" i="17"/>
  <c r="Q42" i="16"/>
  <c r="R42" i="16" s="1"/>
  <c r="Q17" i="16"/>
  <c r="R17" i="16" s="1"/>
  <c r="H31" i="17"/>
  <c r="K22" i="17"/>
  <c r="T22" i="17"/>
  <c r="Q22" i="17"/>
  <c r="N22" i="17"/>
  <c r="Q39" i="16"/>
  <c r="R39" i="16" s="1"/>
  <c r="Q11" i="16"/>
  <c r="R11" i="16" s="1"/>
  <c r="Q53" i="16"/>
  <c r="R53" i="16" s="1"/>
  <c r="Q60" i="16"/>
  <c r="R60" i="16" s="1"/>
  <c r="H19" i="17"/>
  <c r="T11" i="21"/>
  <c r="K11" i="21"/>
  <c r="Q11" i="21"/>
  <c r="N11" i="21"/>
  <c r="F82" i="46"/>
  <c r="C85" i="46" s="1"/>
  <c r="K9" i="21"/>
  <c r="N9" i="21"/>
  <c r="T9" i="21"/>
  <c r="Q9" i="21"/>
  <c r="Q4" i="54"/>
  <c r="R4" i="54" s="1"/>
  <c r="Q4" i="46"/>
  <c r="R4" i="46" s="1"/>
  <c r="Q4" i="49"/>
  <c r="R4" i="49" s="1"/>
  <c r="Q4" i="41"/>
  <c r="R4" i="41" s="1"/>
  <c r="Q4" i="53"/>
  <c r="R4" i="53" s="1"/>
  <c r="Q4" i="43"/>
  <c r="R4" i="43" s="1"/>
  <c r="Q4" i="45"/>
  <c r="R4" i="45" s="1"/>
  <c r="Q4" i="47"/>
  <c r="R4" i="47" s="1"/>
  <c r="Q4" i="48"/>
  <c r="R4" i="48" s="1"/>
  <c r="Q4" i="44"/>
  <c r="R4" i="44" s="1"/>
  <c r="H5" i="42"/>
  <c r="Q4" i="50"/>
  <c r="R4" i="50" s="1"/>
  <c r="Q4" i="52"/>
  <c r="R4" i="52" s="1"/>
  <c r="Q4" i="51"/>
  <c r="R4" i="51" s="1"/>
  <c r="Q4" i="55"/>
  <c r="R4" i="55" s="1"/>
  <c r="Q6" i="43"/>
  <c r="R6" i="43" s="1"/>
  <c r="Q6" i="53"/>
  <c r="R6" i="53" s="1"/>
  <c r="Q6" i="52"/>
  <c r="R6" i="52" s="1"/>
  <c r="Q6" i="51"/>
  <c r="R6" i="51" s="1"/>
  <c r="H9" i="42"/>
  <c r="Q6" i="47"/>
  <c r="R6" i="47" s="1"/>
  <c r="Q6" i="54"/>
  <c r="R6" i="54" s="1"/>
  <c r="Q6" i="46"/>
  <c r="R6" i="46" s="1"/>
  <c r="Q6" i="41"/>
  <c r="R6" i="41" s="1"/>
  <c r="Q6" i="44"/>
  <c r="R6" i="44" s="1"/>
  <c r="Q6" i="49"/>
  <c r="R6" i="49" s="1"/>
  <c r="Q6" i="50"/>
  <c r="R6" i="50" s="1"/>
  <c r="Q6" i="45"/>
  <c r="R6" i="45" s="1"/>
  <c r="Q6" i="55"/>
  <c r="R6" i="55" s="1"/>
  <c r="Q6" i="48"/>
  <c r="R6" i="48" s="1"/>
  <c r="Q8" i="45"/>
  <c r="R8" i="45" s="1"/>
  <c r="Q8" i="46"/>
  <c r="R8" i="46" s="1"/>
  <c r="Q8" i="48"/>
  <c r="R8" i="48" s="1"/>
  <c r="Q8" i="53"/>
  <c r="R8" i="53" s="1"/>
  <c r="Q8" i="51"/>
  <c r="R8" i="51" s="1"/>
  <c r="Q8" i="50"/>
  <c r="R8" i="50" s="1"/>
  <c r="Q8" i="43"/>
  <c r="R8" i="43" s="1"/>
  <c r="Q8" i="52"/>
  <c r="R8" i="52" s="1"/>
  <c r="Q8" i="41"/>
  <c r="R8" i="41" s="1"/>
  <c r="Q8" i="44"/>
  <c r="R8" i="44" s="1"/>
  <c r="Q8" i="49"/>
  <c r="R8" i="49" s="1"/>
  <c r="Q8" i="54"/>
  <c r="R8" i="54" s="1"/>
  <c r="Q8" i="47"/>
  <c r="R8" i="47" s="1"/>
  <c r="H13" i="42"/>
  <c r="Q8" i="55"/>
  <c r="R8" i="55" s="1"/>
  <c r="Q10" i="43"/>
  <c r="R10" i="43" s="1"/>
  <c r="Q10" i="55"/>
  <c r="R10" i="55" s="1"/>
  <c r="Q10" i="46"/>
  <c r="R10" i="46" s="1"/>
  <c r="Q10" i="50"/>
  <c r="R10" i="50" s="1"/>
  <c r="Q10" i="51"/>
  <c r="R10" i="51" s="1"/>
  <c r="Q10" i="45"/>
  <c r="R10" i="45" s="1"/>
  <c r="H17" i="42"/>
  <c r="Q10" i="49"/>
  <c r="R10" i="49" s="1"/>
  <c r="Q10" i="52"/>
  <c r="R10" i="52" s="1"/>
  <c r="Q10" i="41"/>
  <c r="R10" i="41" s="1"/>
  <c r="Q10" i="44"/>
  <c r="R10" i="44" s="1"/>
  <c r="Q10" i="48"/>
  <c r="R10" i="48" s="1"/>
  <c r="Q10" i="47"/>
  <c r="R10" i="47" s="1"/>
  <c r="Q10" i="54"/>
  <c r="R10" i="54" s="1"/>
  <c r="Q10" i="53"/>
  <c r="R10" i="53" s="1"/>
  <c r="Q12" i="49"/>
  <c r="R12" i="49" s="1"/>
  <c r="Q12" i="45"/>
  <c r="R12" i="45" s="1"/>
  <c r="Q12" i="48"/>
  <c r="R12" i="48" s="1"/>
  <c r="Q12" i="43"/>
  <c r="R12" i="43" s="1"/>
  <c r="Q12" i="46"/>
  <c r="R12" i="46" s="1"/>
  <c r="Q12" i="54"/>
  <c r="R12" i="54" s="1"/>
  <c r="Q12" i="52"/>
  <c r="R12" i="52" s="1"/>
  <c r="Q12" i="47"/>
  <c r="R12" i="47" s="1"/>
  <c r="Q12" i="41"/>
  <c r="R12" i="41" s="1"/>
  <c r="Q12" i="51"/>
  <c r="R12" i="51" s="1"/>
  <c r="Q12" i="53"/>
  <c r="R12" i="53" s="1"/>
  <c r="Q12" i="44"/>
  <c r="R12" i="44" s="1"/>
  <c r="Q12" i="50"/>
  <c r="R12" i="50" s="1"/>
  <c r="H21" i="42"/>
  <c r="Q12" i="55"/>
  <c r="R12" i="55" s="1"/>
  <c r="Q14" i="51"/>
  <c r="R14" i="51" s="1"/>
  <c r="Q14" i="45"/>
  <c r="R14" i="45" s="1"/>
  <c r="Q14" i="54"/>
  <c r="R14" i="54" s="1"/>
  <c r="Q14" i="46"/>
  <c r="R14" i="46" s="1"/>
  <c r="Q14" i="41"/>
  <c r="R14" i="41" s="1"/>
  <c r="Q14" i="50"/>
  <c r="R14" i="50" s="1"/>
  <c r="H25" i="42"/>
  <c r="Q14" i="52"/>
  <c r="R14" i="52" s="1"/>
  <c r="Q14" i="44"/>
  <c r="R14" i="44" s="1"/>
  <c r="Q14" i="55"/>
  <c r="R14" i="55" s="1"/>
  <c r="Q14" i="47"/>
  <c r="R14" i="47" s="1"/>
  <c r="Q14" i="43"/>
  <c r="R14" i="43" s="1"/>
  <c r="Q14" i="49"/>
  <c r="R14" i="49" s="1"/>
  <c r="Q14" i="48"/>
  <c r="R14" i="48" s="1"/>
  <c r="Q14" i="53"/>
  <c r="R14" i="53" s="1"/>
  <c r="Q16" i="44"/>
  <c r="R16" i="44" s="1"/>
  <c r="Q16" i="52"/>
  <c r="R16" i="52" s="1"/>
  <c r="Q16" i="53"/>
  <c r="R16" i="53" s="1"/>
  <c r="Q16" i="41"/>
  <c r="R16" i="41" s="1"/>
  <c r="Q16" i="55"/>
  <c r="R16" i="55" s="1"/>
  <c r="Q16" i="54"/>
  <c r="R16" i="54" s="1"/>
  <c r="Q16" i="47"/>
  <c r="R16" i="47" s="1"/>
  <c r="Q16" i="43"/>
  <c r="R16" i="43" s="1"/>
  <c r="H29" i="42"/>
  <c r="Q16" i="50"/>
  <c r="R16" i="50" s="1"/>
  <c r="Q16" i="49"/>
  <c r="R16" i="49" s="1"/>
  <c r="Q16" i="48"/>
  <c r="R16" i="48" s="1"/>
  <c r="Q16" i="46"/>
  <c r="R16" i="46" s="1"/>
  <c r="Q16" i="51"/>
  <c r="R16" i="51" s="1"/>
  <c r="Q16" i="45"/>
  <c r="R16" i="45" s="1"/>
  <c r="Q18" i="55"/>
  <c r="R18" i="55" s="1"/>
  <c r="Q18" i="49"/>
  <c r="R18" i="49" s="1"/>
  <c r="Q18" i="45"/>
  <c r="R18" i="45" s="1"/>
  <c r="Q18" i="53"/>
  <c r="R18" i="53" s="1"/>
  <c r="Q18" i="44"/>
  <c r="R18" i="44" s="1"/>
  <c r="Q18" i="46"/>
  <c r="R18" i="46" s="1"/>
  <c r="Q18" i="54"/>
  <c r="R18" i="54" s="1"/>
  <c r="Q18" i="51"/>
  <c r="R18" i="51" s="1"/>
  <c r="Q18" i="47"/>
  <c r="R18" i="47" s="1"/>
  <c r="Q18" i="48"/>
  <c r="R18" i="48" s="1"/>
  <c r="H33" i="42"/>
  <c r="Q18" i="50"/>
  <c r="R18" i="50" s="1"/>
  <c r="Q18" i="41"/>
  <c r="R18" i="41" s="1"/>
  <c r="Q18" i="52"/>
  <c r="R18" i="52" s="1"/>
  <c r="Q18" i="43"/>
  <c r="R18" i="43" s="1"/>
  <c r="Q10" i="13"/>
  <c r="K10" i="13"/>
  <c r="N10" i="13"/>
  <c r="T10" i="13"/>
  <c r="T26" i="13"/>
  <c r="K26" i="13"/>
  <c r="Q26" i="13"/>
  <c r="N26" i="13"/>
  <c r="H5" i="13"/>
  <c r="Q4" i="12"/>
  <c r="R4" i="12" s="1"/>
  <c r="H21" i="13"/>
  <c r="Q12" i="12"/>
  <c r="R12" i="12" s="1"/>
  <c r="G65" i="13"/>
  <c r="G61" i="13"/>
  <c r="G57" i="13"/>
  <c r="G63" i="13"/>
  <c r="G59" i="13"/>
  <c r="G64" i="13"/>
  <c r="H64" i="13" s="1"/>
  <c r="G60" i="13"/>
  <c r="H60" i="13" s="1"/>
  <c r="G58" i="13"/>
  <c r="H58" i="13" s="1"/>
  <c r="G55" i="13"/>
  <c r="G51" i="13"/>
  <c r="G47" i="13"/>
  <c r="G43" i="13"/>
  <c r="G39" i="13"/>
  <c r="G35" i="13"/>
  <c r="G66" i="13"/>
  <c r="H66" i="13" s="1"/>
  <c r="G52" i="13"/>
  <c r="H52" i="13" s="1"/>
  <c r="G48" i="13"/>
  <c r="H48" i="13" s="1"/>
  <c r="G44" i="13"/>
  <c r="H44" i="13" s="1"/>
  <c r="G40" i="13"/>
  <c r="H40" i="13" s="1"/>
  <c r="G36" i="13"/>
  <c r="H36" i="13" s="1"/>
  <c r="G53" i="13"/>
  <c r="G49" i="13"/>
  <c r="G45" i="13"/>
  <c r="G41" i="13"/>
  <c r="G37" i="13"/>
  <c r="G62" i="13"/>
  <c r="H62" i="13" s="1"/>
  <c r="G56" i="13"/>
  <c r="H56" i="13" s="1"/>
  <c r="G54" i="13"/>
  <c r="H54" i="13" s="1"/>
  <c r="G50" i="13"/>
  <c r="H50" i="13" s="1"/>
  <c r="G46" i="13"/>
  <c r="H46" i="13" s="1"/>
  <c r="G42" i="13"/>
  <c r="H42" i="13" s="1"/>
  <c r="G38" i="13"/>
  <c r="H38" i="13" s="1"/>
  <c r="K12" i="13"/>
  <c r="Q12" i="13"/>
  <c r="T12" i="13"/>
  <c r="N12" i="13"/>
  <c r="N28" i="13"/>
  <c r="K28" i="13"/>
  <c r="Q28" i="13"/>
  <c r="T28" i="13"/>
  <c r="Q37" i="12"/>
  <c r="R37" i="12" s="1"/>
  <c r="Q7" i="12"/>
  <c r="R7" i="12" s="1"/>
  <c r="Q52" i="12"/>
  <c r="R52" i="12" s="1"/>
  <c r="H11" i="13"/>
  <c r="Q15" i="12"/>
  <c r="R15" i="12" s="1"/>
  <c r="H27" i="13"/>
  <c r="Q41" i="12"/>
  <c r="R41" i="12" s="1"/>
  <c r="Q54" i="12"/>
  <c r="R54" i="12" s="1"/>
  <c r="Q47" i="20"/>
  <c r="R47" i="20" s="1"/>
  <c r="Q62" i="20"/>
  <c r="R62" i="20" s="1"/>
  <c r="H51" i="21"/>
  <c r="Q27" i="20"/>
  <c r="R27" i="20" s="1"/>
  <c r="Q57" i="20"/>
  <c r="R57" i="20" s="1"/>
  <c r="Q30" i="20"/>
  <c r="R30" i="20" s="1"/>
  <c r="H57" i="21"/>
  <c r="H45" i="21"/>
  <c r="Q24" i="20"/>
  <c r="R24" i="20" s="1"/>
  <c r="Q44" i="21"/>
  <c r="T44" i="21"/>
  <c r="N44" i="21"/>
  <c r="K44" i="21"/>
  <c r="Q33" i="20"/>
  <c r="R33" i="20" s="1"/>
  <c r="H63" i="21"/>
  <c r="Q50" i="20"/>
  <c r="R50" i="20" s="1"/>
  <c r="N54" i="21"/>
  <c r="T54" i="21"/>
  <c r="Q54" i="21"/>
  <c r="K54" i="21"/>
  <c r="Q40" i="21"/>
  <c r="K40" i="21"/>
  <c r="T40" i="21"/>
  <c r="N40" i="21"/>
  <c r="T64" i="21"/>
  <c r="K64" i="21"/>
  <c r="Q64" i="21"/>
  <c r="N64" i="21"/>
  <c r="D79" i="33"/>
  <c r="Q5" i="33"/>
  <c r="R5" i="33" s="1"/>
  <c r="Q36" i="33"/>
  <c r="R36" i="33" s="1"/>
  <c r="H7" i="34"/>
  <c r="H23" i="34"/>
  <c r="Q40" i="33"/>
  <c r="R40" i="33" s="1"/>
  <c r="Q13" i="33"/>
  <c r="R13" i="33" s="1"/>
  <c r="Q7" i="33"/>
  <c r="R7" i="33" s="1"/>
  <c r="H11" i="34"/>
  <c r="Q37" i="33"/>
  <c r="R37" i="33" s="1"/>
  <c r="Q52" i="33"/>
  <c r="R52" i="33" s="1"/>
  <c r="Q18" i="33"/>
  <c r="R18" i="33" s="1"/>
  <c r="H33" i="34"/>
  <c r="Q14" i="34"/>
  <c r="N14" i="34"/>
  <c r="K14" i="34"/>
  <c r="T14" i="34"/>
  <c r="T34" i="34"/>
  <c r="N34" i="34"/>
  <c r="Q34" i="34"/>
  <c r="K34" i="34"/>
  <c r="T12" i="34"/>
  <c r="K12" i="34"/>
  <c r="Q12" i="34"/>
  <c r="N12" i="34"/>
  <c r="N32" i="34"/>
  <c r="Q32" i="34"/>
  <c r="T32" i="34"/>
  <c r="K32" i="34"/>
  <c r="C97" i="53"/>
  <c r="Q4" i="16"/>
  <c r="R4" i="16" s="1"/>
  <c r="H5" i="17"/>
  <c r="Q12" i="16"/>
  <c r="R12" i="16" s="1"/>
  <c r="H21" i="17"/>
  <c r="D79" i="16"/>
  <c r="Q18" i="17"/>
  <c r="N18" i="17"/>
  <c r="T18" i="17"/>
  <c r="K18" i="17"/>
  <c r="T34" i="17"/>
  <c r="N34" i="17"/>
  <c r="Q34" i="17"/>
  <c r="K34" i="17"/>
  <c r="Q6" i="16"/>
  <c r="R6" i="16" s="1"/>
  <c r="H9" i="17"/>
  <c r="Q14" i="16"/>
  <c r="R14" i="16" s="1"/>
  <c r="H25" i="17"/>
  <c r="N8" i="17"/>
  <c r="Q8" i="17"/>
  <c r="K8" i="17"/>
  <c r="T8" i="17"/>
  <c r="N24" i="17"/>
  <c r="T24" i="17"/>
  <c r="Q24" i="17"/>
  <c r="K24" i="17"/>
  <c r="C94" i="45"/>
  <c r="C95" i="45"/>
  <c r="C96" i="45"/>
  <c r="C83" i="53"/>
  <c r="C84" i="53"/>
  <c r="C85" i="53"/>
  <c r="K31" i="21"/>
  <c r="T31" i="21"/>
  <c r="N31" i="21"/>
  <c r="Q31" i="21"/>
  <c r="K15" i="21"/>
  <c r="N15" i="21"/>
  <c r="Q15" i="21"/>
  <c r="T15" i="21"/>
  <c r="N35" i="38"/>
  <c r="T35" i="38"/>
  <c r="Q35" i="38"/>
  <c r="K35" i="38"/>
  <c r="Q53" i="38"/>
  <c r="T53" i="38"/>
  <c r="K53" i="38"/>
  <c r="N53" i="38"/>
  <c r="G63" i="36"/>
  <c r="G59" i="36"/>
  <c r="G55" i="36"/>
  <c r="G51" i="36"/>
  <c r="G47" i="36"/>
  <c r="G43" i="36"/>
  <c r="G39" i="36"/>
  <c r="G35" i="36"/>
  <c r="G64" i="36"/>
  <c r="H64" i="36" s="1"/>
  <c r="G60" i="36"/>
  <c r="H60" i="36" s="1"/>
  <c r="G56" i="36"/>
  <c r="H56" i="36" s="1"/>
  <c r="G52" i="36"/>
  <c r="H52" i="36" s="1"/>
  <c r="G48" i="36"/>
  <c r="H48" i="36" s="1"/>
  <c r="G44" i="36"/>
  <c r="H44" i="36" s="1"/>
  <c r="G40" i="36"/>
  <c r="H40" i="36" s="1"/>
  <c r="G36" i="36"/>
  <c r="H36" i="36" s="1"/>
  <c r="G65" i="36"/>
  <c r="G62" i="36"/>
  <c r="H62" i="36" s="1"/>
  <c r="G61" i="36"/>
  <c r="G58" i="36"/>
  <c r="H58" i="36" s="1"/>
  <c r="G54" i="36"/>
  <c r="H54" i="36" s="1"/>
  <c r="G53" i="36"/>
  <c r="G66" i="36"/>
  <c r="H66" i="36" s="1"/>
  <c r="G49" i="36"/>
  <c r="G46" i="36"/>
  <c r="H46" i="36" s="1"/>
  <c r="G45" i="36"/>
  <c r="G41" i="36"/>
  <c r="G37" i="36"/>
  <c r="G50" i="36"/>
  <c r="H50" i="36" s="1"/>
  <c r="G57" i="36"/>
  <c r="G42" i="36"/>
  <c r="H42" i="36" s="1"/>
  <c r="G38" i="36"/>
  <c r="H38" i="36" s="1"/>
  <c r="G34" i="40"/>
  <c r="H34" i="40" s="1"/>
  <c r="G33" i="40"/>
  <c r="G32" i="40"/>
  <c r="H32" i="40" s="1"/>
  <c r="G31" i="40"/>
  <c r="G30" i="40"/>
  <c r="H30" i="40" s="1"/>
  <c r="G29" i="40"/>
  <c r="G28" i="40"/>
  <c r="H28" i="40" s="1"/>
  <c r="G27" i="40"/>
  <c r="G26" i="40"/>
  <c r="H26" i="40" s="1"/>
  <c r="G25" i="40"/>
  <c r="G24" i="40"/>
  <c r="H24" i="40" s="1"/>
  <c r="G23" i="40"/>
  <c r="G22" i="40"/>
  <c r="H22" i="40" s="1"/>
  <c r="G21" i="40"/>
  <c r="G20" i="40"/>
  <c r="H20" i="40" s="1"/>
  <c r="G19" i="40"/>
  <c r="G18" i="40"/>
  <c r="H18" i="40" s="1"/>
  <c r="G17" i="40"/>
  <c r="G16" i="40"/>
  <c r="H16" i="40" s="1"/>
  <c r="G15" i="40"/>
  <c r="G14" i="40"/>
  <c r="H14" i="40" s="1"/>
  <c r="G13" i="40"/>
  <c r="G12" i="40"/>
  <c r="H12" i="40" s="1"/>
  <c r="G11" i="40"/>
  <c r="G10" i="40"/>
  <c r="H10" i="40" s="1"/>
  <c r="G9" i="40"/>
  <c r="G8" i="40"/>
  <c r="H8" i="40" s="1"/>
  <c r="G7" i="40"/>
  <c r="G6" i="40"/>
  <c r="H6" i="40" s="1"/>
  <c r="G5" i="40"/>
  <c r="G4" i="40"/>
  <c r="H4" i="40" s="1"/>
  <c r="G3" i="40"/>
  <c r="D80" i="39"/>
  <c r="C87" i="50"/>
  <c r="C88" i="50" s="1"/>
  <c r="C89" i="50" s="1"/>
  <c r="C90" i="50" s="1"/>
  <c r="C86" i="45"/>
  <c r="Q5" i="31"/>
  <c r="R5" i="31" s="1"/>
  <c r="Q36" i="31"/>
  <c r="R36" i="31" s="1"/>
  <c r="H7" i="32"/>
  <c r="Q18" i="31"/>
  <c r="R18" i="31" s="1"/>
  <c r="H33" i="32"/>
  <c r="D80" i="31"/>
  <c r="Q60" i="31"/>
  <c r="R60" i="31" s="1"/>
  <c r="H19" i="32"/>
  <c r="Q39" i="31"/>
  <c r="R39" i="31" s="1"/>
  <c r="Q11" i="31"/>
  <c r="R11" i="31" s="1"/>
  <c r="Q53" i="31"/>
  <c r="R53" i="31" s="1"/>
  <c r="T22" i="32"/>
  <c r="N22" i="32"/>
  <c r="K22" i="32"/>
  <c r="Q22" i="32"/>
  <c r="T30" i="32"/>
  <c r="N30" i="32"/>
  <c r="K30" i="32"/>
  <c r="Q30" i="32"/>
  <c r="T24" i="32"/>
  <c r="K24" i="32"/>
  <c r="Q24" i="32"/>
  <c r="N24" i="32"/>
  <c r="H9" i="32"/>
  <c r="Q6" i="31"/>
  <c r="R6" i="31" s="1"/>
  <c r="H25" i="32"/>
  <c r="Q14" i="31"/>
  <c r="R14" i="31" s="1"/>
  <c r="T22" i="36" l="1"/>
  <c r="N22" i="36"/>
  <c r="Q15" i="35"/>
  <c r="R15" i="35" s="1"/>
  <c r="N19" i="36"/>
  <c r="N34" i="36"/>
  <c r="Q34" i="36"/>
  <c r="Q6" i="35"/>
  <c r="R6" i="35" s="1"/>
  <c r="N28" i="36"/>
  <c r="Q28" i="36"/>
  <c r="Q60" i="35"/>
  <c r="R60" i="35" s="1"/>
  <c r="C84" i="52"/>
  <c r="Q3" i="35"/>
  <c r="R3" i="35" s="1"/>
  <c r="T28" i="36"/>
  <c r="C85" i="52"/>
  <c r="C83" i="52"/>
  <c r="Q54" i="35"/>
  <c r="R54" i="35" s="1"/>
  <c r="C98" i="54"/>
  <c r="C99" i="54" s="1"/>
  <c r="C100" i="54" s="1"/>
  <c r="C101" i="54" s="1"/>
  <c r="H27" i="36"/>
  <c r="K27" i="36" s="1"/>
  <c r="K34" i="36"/>
  <c r="Q51" i="35"/>
  <c r="R51" i="35" s="1"/>
  <c r="Q22" i="36"/>
  <c r="Q39" i="35"/>
  <c r="R39" i="35" s="1"/>
  <c r="Q63" i="35"/>
  <c r="R63" i="35" s="1"/>
  <c r="H21" i="36"/>
  <c r="K21" i="36" s="1"/>
  <c r="T12" i="36"/>
  <c r="Q11" i="35"/>
  <c r="R11" i="35" s="1"/>
  <c r="Q53" i="35"/>
  <c r="R53" i="35" s="1"/>
  <c r="Q4" i="36"/>
  <c r="T19" i="36"/>
  <c r="Q59" i="35"/>
  <c r="R59" i="35" s="1"/>
  <c r="Q19" i="36"/>
  <c r="H3" i="36"/>
  <c r="T3" i="36" s="1"/>
  <c r="N41" i="38"/>
  <c r="T31" i="36"/>
  <c r="K31" i="36"/>
  <c r="C98" i="49"/>
  <c r="C99" i="49" s="1"/>
  <c r="C100" i="49" s="1"/>
  <c r="C101" i="49" s="1"/>
  <c r="K6" i="36"/>
  <c r="Q42" i="35"/>
  <c r="R42" i="35" s="1"/>
  <c r="T32" i="36"/>
  <c r="H5" i="36"/>
  <c r="T5" i="36" s="1"/>
  <c r="K26" i="36"/>
  <c r="T41" i="38"/>
  <c r="T18" i="36"/>
  <c r="H7" i="36"/>
  <c r="K7" i="36" s="1"/>
  <c r="Q33" i="36"/>
  <c r="C87" i="54"/>
  <c r="C88" i="54" s="1"/>
  <c r="C89" i="54" s="1"/>
  <c r="C90" i="54" s="1"/>
  <c r="K18" i="36"/>
  <c r="K32" i="36"/>
  <c r="Q36" i="35"/>
  <c r="R36" i="35" s="1"/>
  <c r="Q18" i="36"/>
  <c r="Q32" i="36"/>
  <c r="Q30" i="36"/>
  <c r="T30" i="36"/>
  <c r="N33" i="36"/>
  <c r="K33" i="22"/>
  <c r="K35" i="22" s="1"/>
  <c r="K34" i="22" s="1"/>
  <c r="H32" i="22"/>
  <c r="H35" i="22" s="1"/>
  <c r="H34" i="22" s="1"/>
  <c r="J32" i="22"/>
  <c r="J33" i="22"/>
  <c r="F32" i="22"/>
  <c r="Q18" i="35"/>
  <c r="R18" i="35" s="1"/>
  <c r="K33" i="36"/>
  <c r="B85" i="35"/>
  <c r="K16" i="36"/>
  <c r="F33" i="22"/>
  <c r="T16" i="36"/>
  <c r="K10" i="36"/>
  <c r="N55" i="38"/>
  <c r="N30" i="36"/>
  <c r="N33" i="22"/>
  <c r="M33" i="22"/>
  <c r="M35" i="22" s="1"/>
  <c r="M34" i="22" s="1"/>
  <c r="L33" i="22"/>
  <c r="N16" i="36"/>
  <c r="B86" i="35"/>
  <c r="Q20" i="36"/>
  <c r="Q41" i="38"/>
  <c r="Q6" i="36"/>
  <c r="Q26" i="36"/>
  <c r="N6" i="36"/>
  <c r="T26" i="36"/>
  <c r="Q17" i="35"/>
  <c r="R17" i="35" s="1"/>
  <c r="C87" i="49"/>
  <c r="C88" i="49" s="1"/>
  <c r="C89" i="49" s="1"/>
  <c r="C90" i="49" s="1"/>
  <c r="N31" i="36"/>
  <c r="N4" i="36"/>
  <c r="H29" i="36"/>
  <c r="N29" i="36" s="1"/>
  <c r="K4" i="36"/>
  <c r="K8" i="36"/>
  <c r="K61" i="38"/>
  <c r="K63" i="38"/>
  <c r="Q37" i="35"/>
  <c r="R37" i="35" s="1"/>
  <c r="H15" i="36"/>
  <c r="T15" i="36" s="1"/>
  <c r="K24" i="36"/>
  <c r="T14" i="36"/>
  <c r="Q14" i="36"/>
  <c r="Q8" i="36"/>
  <c r="Q10" i="35"/>
  <c r="R10" i="35" s="1"/>
  <c r="H13" i="36"/>
  <c r="N13" i="36" s="1"/>
  <c r="K14" i="36"/>
  <c r="N59" i="38"/>
  <c r="T8" i="36"/>
  <c r="C95" i="37"/>
  <c r="C97" i="37"/>
  <c r="B86" i="41"/>
  <c r="F82" i="41" s="1"/>
  <c r="Q24" i="36"/>
  <c r="T24" i="36"/>
  <c r="H25" i="36"/>
  <c r="Q25" i="36" s="1"/>
  <c r="C94" i="37"/>
  <c r="C87" i="47"/>
  <c r="C88" i="47" s="1"/>
  <c r="C89" i="47" s="1"/>
  <c r="C90" i="47" s="1"/>
  <c r="Q52" i="35"/>
  <c r="R52" i="35" s="1"/>
  <c r="N12" i="36"/>
  <c r="Q10" i="36"/>
  <c r="T20" i="36"/>
  <c r="H23" i="36"/>
  <c r="K23" i="36" s="1"/>
  <c r="Q38" i="35"/>
  <c r="R38" i="35" s="1"/>
  <c r="Q7" i="35"/>
  <c r="R7" i="35" s="1"/>
  <c r="Q12" i="36"/>
  <c r="N10" i="36"/>
  <c r="N20" i="36"/>
  <c r="Q40" i="35"/>
  <c r="R40" i="35" s="1"/>
  <c r="C84" i="37"/>
  <c r="C85" i="37"/>
  <c r="T61" i="38"/>
  <c r="T63" i="38"/>
  <c r="Q43" i="38"/>
  <c r="Q61" i="38"/>
  <c r="N63" i="38"/>
  <c r="T51" i="38"/>
  <c r="S51" i="37"/>
  <c r="T55" i="38"/>
  <c r="C98" i="48"/>
  <c r="C99" i="48" s="1"/>
  <c r="C100" i="48" s="1"/>
  <c r="C101" i="48" s="1"/>
  <c r="C98" i="47"/>
  <c r="C99" i="47" s="1"/>
  <c r="C100" i="47" s="1"/>
  <c r="C101" i="47" s="1"/>
  <c r="K55" i="38"/>
  <c r="S35" i="37"/>
  <c r="K51" i="38"/>
  <c r="K43" i="38"/>
  <c r="Q51" i="38"/>
  <c r="T43" i="38"/>
  <c r="F15" i="22"/>
  <c r="B97" i="23"/>
  <c r="B86" i="23"/>
  <c r="Q18" i="24"/>
  <c r="K18" i="24"/>
  <c r="T18" i="24"/>
  <c r="N18" i="24"/>
  <c r="Q7" i="23"/>
  <c r="R7" i="23" s="1"/>
  <c r="Q52" i="23"/>
  <c r="R52" i="23" s="1"/>
  <c r="Q37" i="23"/>
  <c r="R37" i="23" s="1"/>
  <c r="H11" i="24"/>
  <c r="Q41" i="23"/>
  <c r="R41" i="23" s="1"/>
  <c r="Q15" i="23"/>
  <c r="R15" i="23" s="1"/>
  <c r="H27" i="24"/>
  <c r="Q54" i="23"/>
  <c r="R54" i="23" s="1"/>
  <c r="N4" i="24"/>
  <c r="Q4" i="24"/>
  <c r="T4" i="24"/>
  <c r="K4" i="24"/>
  <c r="N20" i="24"/>
  <c r="Q20" i="24"/>
  <c r="T20" i="24"/>
  <c r="K20" i="24"/>
  <c r="H21" i="24"/>
  <c r="Q12" i="23"/>
  <c r="R12" i="23" s="1"/>
  <c r="Q59" i="38"/>
  <c r="K30" i="24"/>
  <c r="T30" i="24"/>
  <c r="N30" i="24"/>
  <c r="Q30" i="24"/>
  <c r="H15" i="24"/>
  <c r="Q9" i="23"/>
  <c r="R9" i="23" s="1"/>
  <c r="Q38" i="23"/>
  <c r="R38" i="23" s="1"/>
  <c r="Q17" i="23"/>
  <c r="R17" i="23" s="1"/>
  <c r="Q42" i="23"/>
  <c r="R42" i="23" s="1"/>
  <c r="H31" i="24"/>
  <c r="N8" i="24"/>
  <c r="T8" i="24"/>
  <c r="K8" i="24"/>
  <c r="Q8" i="24"/>
  <c r="N24" i="24"/>
  <c r="K24" i="24"/>
  <c r="Q24" i="24"/>
  <c r="T24" i="24"/>
  <c r="T14" i="24"/>
  <c r="Q14" i="24"/>
  <c r="N14" i="24"/>
  <c r="K14" i="24"/>
  <c r="Q6" i="23"/>
  <c r="R6" i="23" s="1"/>
  <c r="H9" i="24"/>
  <c r="H25" i="24"/>
  <c r="Q14" i="23"/>
  <c r="R14" i="23" s="1"/>
  <c r="Q4" i="23"/>
  <c r="R4" i="23" s="1"/>
  <c r="H5" i="24"/>
  <c r="H67" i="38"/>
  <c r="K59" i="38"/>
  <c r="H3" i="24"/>
  <c r="Q63" i="23"/>
  <c r="R63" i="23" s="1"/>
  <c r="Q3" i="23"/>
  <c r="R3" i="23" s="1"/>
  <c r="Q51" i="23"/>
  <c r="R51" i="23" s="1"/>
  <c r="Q35" i="23"/>
  <c r="R35" i="23" s="1"/>
  <c r="Q59" i="23"/>
  <c r="R59" i="23" s="1"/>
  <c r="Q39" i="23"/>
  <c r="R39" i="23" s="1"/>
  <c r="Q11" i="23"/>
  <c r="R11" i="23" s="1"/>
  <c r="Q60" i="23"/>
  <c r="R60" i="23" s="1"/>
  <c r="Q53" i="23"/>
  <c r="R53" i="23" s="1"/>
  <c r="H19" i="24"/>
  <c r="N6" i="24"/>
  <c r="Q6" i="24"/>
  <c r="K6" i="24"/>
  <c r="T6" i="24"/>
  <c r="T12" i="24"/>
  <c r="Q12" i="24"/>
  <c r="K12" i="24"/>
  <c r="N12" i="24"/>
  <c r="Q28" i="24"/>
  <c r="T28" i="24"/>
  <c r="N28" i="24"/>
  <c r="K28" i="24"/>
  <c r="Q26" i="24"/>
  <c r="N26" i="24"/>
  <c r="K26" i="24"/>
  <c r="T26" i="24"/>
  <c r="H13" i="24"/>
  <c r="Q8" i="23"/>
  <c r="R8" i="23" s="1"/>
  <c r="H29" i="24"/>
  <c r="Q16" i="23"/>
  <c r="R16" i="23" s="1"/>
  <c r="D79" i="23"/>
  <c r="G65" i="24"/>
  <c r="G61" i="24"/>
  <c r="G57" i="24"/>
  <c r="G53" i="24"/>
  <c r="G49" i="24"/>
  <c r="G45" i="24"/>
  <c r="G41" i="24"/>
  <c r="G37" i="24"/>
  <c r="G58" i="24"/>
  <c r="H58" i="24" s="1"/>
  <c r="G46" i="24"/>
  <c r="H46" i="24" s="1"/>
  <c r="G64" i="24"/>
  <c r="H64" i="24" s="1"/>
  <c r="G60" i="24"/>
  <c r="H60" i="24" s="1"/>
  <c r="G56" i="24"/>
  <c r="H56" i="24" s="1"/>
  <c r="G52" i="24"/>
  <c r="H52" i="24" s="1"/>
  <c r="G48" i="24"/>
  <c r="H48" i="24" s="1"/>
  <c r="G44" i="24"/>
  <c r="H44" i="24" s="1"/>
  <c r="G40" i="24"/>
  <c r="H40" i="24" s="1"/>
  <c r="G36" i="24"/>
  <c r="H36" i="24" s="1"/>
  <c r="G66" i="24"/>
  <c r="H66" i="24" s="1"/>
  <c r="G54" i="24"/>
  <c r="H54" i="24" s="1"/>
  <c r="G42" i="24"/>
  <c r="H42" i="24" s="1"/>
  <c r="G63" i="24"/>
  <c r="G59" i="24"/>
  <c r="G55" i="24"/>
  <c r="G51" i="24"/>
  <c r="G47" i="24"/>
  <c r="G43" i="24"/>
  <c r="G39" i="24"/>
  <c r="G35" i="24"/>
  <c r="G62" i="24"/>
  <c r="H62" i="24" s="1"/>
  <c r="G50" i="24"/>
  <c r="H50" i="24" s="1"/>
  <c r="G38" i="24"/>
  <c r="H38" i="24" s="1"/>
  <c r="C86" i="37"/>
  <c r="C87" i="48"/>
  <c r="C88" i="48" s="1"/>
  <c r="C89" i="48" s="1"/>
  <c r="C90" i="48" s="1"/>
  <c r="S3" i="37"/>
  <c r="N10" i="24"/>
  <c r="K10" i="24"/>
  <c r="T10" i="24"/>
  <c r="Q10" i="24"/>
  <c r="H7" i="24"/>
  <c r="Q36" i="23"/>
  <c r="R36" i="23" s="1"/>
  <c r="Q5" i="23"/>
  <c r="R5" i="23" s="1"/>
  <c r="Q40" i="23"/>
  <c r="R40" i="23" s="1"/>
  <c r="H23" i="24"/>
  <c r="Q13" i="23"/>
  <c r="R13" i="23" s="1"/>
  <c r="Q22" i="24"/>
  <c r="T22" i="24"/>
  <c r="N22" i="24"/>
  <c r="K22" i="24"/>
  <c r="T16" i="24"/>
  <c r="K16" i="24"/>
  <c r="Q16" i="24"/>
  <c r="N16" i="24"/>
  <c r="Q32" i="24"/>
  <c r="N32" i="24"/>
  <c r="K32" i="24"/>
  <c r="T32" i="24"/>
  <c r="N34" i="24"/>
  <c r="K34" i="24"/>
  <c r="Q34" i="24"/>
  <c r="T34" i="24"/>
  <c r="H17" i="24"/>
  <c r="Q10" i="23"/>
  <c r="R10" i="23" s="1"/>
  <c r="Q18" i="23"/>
  <c r="R18" i="23" s="1"/>
  <c r="H33" i="24"/>
  <c r="S59" i="20"/>
  <c r="B97" i="41"/>
  <c r="F94" i="41" s="1"/>
  <c r="D79" i="39"/>
  <c r="B97" i="12"/>
  <c r="F94" i="12" s="1"/>
  <c r="I33" i="22"/>
  <c r="I35" i="22" s="1"/>
  <c r="I34" i="22" s="1"/>
  <c r="L32" i="22"/>
  <c r="S3" i="20"/>
  <c r="B86" i="12"/>
  <c r="F82" i="12" s="1"/>
  <c r="B96" i="35"/>
  <c r="F94" i="35" s="1"/>
  <c r="C94" i="35" s="1"/>
  <c r="S35" i="20"/>
  <c r="C87" i="53"/>
  <c r="C88" i="53" s="1"/>
  <c r="C89" i="53" s="1"/>
  <c r="C90" i="53" s="1"/>
  <c r="S51" i="20"/>
  <c r="C94" i="55"/>
  <c r="C95" i="55"/>
  <c r="C96" i="55"/>
  <c r="C97" i="55"/>
  <c r="C84" i="55"/>
  <c r="C83" i="55"/>
  <c r="C85" i="55"/>
  <c r="B86" i="18"/>
  <c r="B97" i="18"/>
  <c r="N25" i="32"/>
  <c r="K25" i="32"/>
  <c r="T25" i="32"/>
  <c r="Q25" i="32"/>
  <c r="K4" i="40"/>
  <c r="Q4" i="40"/>
  <c r="N4" i="40"/>
  <c r="T4" i="40"/>
  <c r="N8" i="40"/>
  <c r="K8" i="40"/>
  <c r="Q8" i="40"/>
  <c r="T8" i="40"/>
  <c r="Q16" i="40"/>
  <c r="K16" i="40"/>
  <c r="N16" i="40"/>
  <c r="T16" i="40"/>
  <c r="N24" i="40"/>
  <c r="K24" i="40"/>
  <c r="Q24" i="40"/>
  <c r="T24" i="40"/>
  <c r="T32" i="40"/>
  <c r="N32" i="40"/>
  <c r="K32" i="40"/>
  <c r="Q32" i="40"/>
  <c r="H37" i="36"/>
  <c r="Q20" i="35"/>
  <c r="R20" i="35" s="1"/>
  <c r="K58" i="36"/>
  <c r="T58" i="36"/>
  <c r="Q58" i="36"/>
  <c r="N58" i="36"/>
  <c r="Q52" i="36"/>
  <c r="T52" i="36"/>
  <c r="N52" i="36"/>
  <c r="K52" i="36"/>
  <c r="Q64" i="35"/>
  <c r="R64" i="35" s="1"/>
  <c r="Q55" i="35"/>
  <c r="R55" i="35" s="1"/>
  <c r="Q61" i="35"/>
  <c r="R61" i="35" s="1"/>
  <c r="Q43" i="35"/>
  <c r="R43" i="35" s="1"/>
  <c r="Q19" i="35"/>
  <c r="R19" i="35" s="1"/>
  <c r="H35" i="36"/>
  <c r="T25" i="17"/>
  <c r="Q25" i="17"/>
  <c r="K25" i="17"/>
  <c r="N25" i="17"/>
  <c r="T33" i="32"/>
  <c r="N33" i="32"/>
  <c r="Q33" i="32"/>
  <c r="K33" i="32"/>
  <c r="G66" i="40"/>
  <c r="H66" i="40" s="1"/>
  <c r="G65" i="40"/>
  <c r="G64" i="40"/>
  <c r="H64" i="40" s="1"/>
  <c r="G63" i="40"/>
  <c r="G62" i="40"/>
  <c r="H62" i="40" s="1"/>
  <c r="G61" i="40"/>
  <c r="G60" i="40"/>
  <c r="H60" i="40" s="1"/>
  <c r="G59" i="40"/>
  <c r="G58" i="40"/>
  <c r="H58" i="40" s="1"/>
  <c r="G57" i="40"/>
  <c r="G56" i="40"/>
  <c r="H56" i="40" s="1"/>
  <c r="G55" i="40"/>
  <c r="G54" i="40"/>
  <c r="H54" i="40" s="1"/>
  <c r="G53" i="40"/>
  <c r="G52" i="40"/>
  <c r="H52" i="40" s="1"/>
  <c r="G51" i="40"/>
  <c r="G50" i="40"/>
  <c r="H50" i="40" s="1"/>
  <c r="G49" i="40"/>
  <c r="G48" i="40"/>
  <c r="H48" i="40" s="1"/>
  <c r="G47" i="40"/>
  <c r="G46" i="40"/>
  <c r="H46" i="40" s="1"/>
  <c r="G45" i="40"/>
  <c r="G44" i="40"/>
  <c r="H44" i="40" s="1"/>
  <c r="G43" i="40"/>
  <c r="G42" i="40"/>
  <c r="H42" i="40" s="1"/>
  <c r="G41" i="40"/>
  <c r="G40" i="40"/>
  <c r="H40" i="40" s="1"/>
  <c r="G39" i="40"/>
  <c r="G38" i="40"/>
  <c r="H38" i="40" s="1"/>
  <c r="G37" i="40"/>
  <c r="G36" i="40"/>
  <c r="H36" i="40" s="1"/>
  <c r="G35" i="40"/>
  <c r="H5" i="40"/>
  <c r="Q4" i="39"/>
  <c r="R4" i="39" s="1"/>
  <c r="Q6" i="39"/>
  <c r="R6" i="39" s="1"/>
  <c r="H9" i="40"/>
  <c r="Q8" i="39"/>
  <c r="R8" i="39" s="1"/>
  <c r="H13" i="40"/>
  <c r="Q10" i="39"/>
  <c r="R10" i="39" s="1"/>
  <c r="H17" i="40"/>
  <c r="Q12" i="39"/>
  <c r="R12" i="39" s="1"/>
  <c r="H21" i="40"/>
  <c r="Q14" i="39"/>
  <c r="R14" i="39" s="1"/>
  <c r="H25" i="40"/>
  <c r="H29" i="40"/>
  <c r="Q16" i="39"/>
  <c r="R16" i="39" s="1"/>
  <c r="H33" i="40"/>
  <c r="Q18" i="39"/>
  <c r="R18" i="39" s="1"/>
  <c r="K42" i="36"/>
  <c r="N42" i="36"/>
  <c r="T42" i="36"/>
  <c r="Q42" i="36"/>
  <c r="H41" i="36"/>
  <c r="Q22" i="35"/>
  <c r="R22" i="35" s="1"/>
  <c r="K66" i="36"/>
  <c r="T66" i="36"/>
  <c r="N66" i="36"/>
  <c r="Q66" i="36"/>
  <c r="H61" i="36"/>
  <c r="Q32" i="35"/>
  <c r="R32" i="35" s="1"/>
  <c r="N40" i="36"/>
  <c r="K40" i="36"/>
  <c r="T40" i="36"/>
  <c r="Q40" i="36"/>
  <c r="N56" i="36"/>
  <c r="K56" i="36"/>
  <c r="Q56" i="36"/>
  <c r="T56" i="36"/>
  <c r="Q21" i="35"/>
  <c r="R21" i="35" s="1"/>
  <c r="H39" i="36"/>
  <c r="Q44" i="35"/>
  <c r="R44" i="35" s="1"/>
  <c r="Q29" i="35"/>
  <c r="R29" i="35" s="1"/>
  <c r="Q48" i="35"/>
  <c r="R48" i="35" s="1"/>
  <c r="H55" i="36"/>
  <c r="K21" i="17"/>
  <c r="Q21" i="17"/>
  <c r="T21" i="17"/>
  <c r="N21" i="17"/>
  <c r="K11" i="13"/>
  <c r="Q11" i="13"/>
  <c r="N11" i="13"/>
  <c r="T11" i="13"/>
  <c r="Q38" i="13"/>
  <c r="K38" i="13"/>
  <c r="T38" i="13"/>
  <c r="N38" i="13"/>
  <c r="Q54" i="13"/>
  <c r="K54" i="13"/>
  <c r="N54" i="13"/>
  <c r="T54" i="13"/>
  <c r="H41" i="13"/>
  <c r="Q22" i="12"/>
  <c r="R22" i="12" s="1"/>
  <c r="N36" i="13"/>
  <c r="T36" i="13"/>
  <c r="K36" i="13"/>
  <c r="Q36" i="13"/>
  <c r="Q52" i="13"/>
  <c r="N52" i="13"/>
  <c r="T52" i="13"/>
  <c r="K52" i="13"/>
  <c r="Q56" i="12"/>
  <c r="R56" i="12" s="1"/>
  <c r="Q45" i="12"/>
  <c r="R45" i="12" s="1"/>
  <c r="H43" i="13"/>
  <c r="Q23" i="12"/>
  <c r="R23" i="12" s="1"/>
  <c r="T58" i="13"/>
  <c r="K58" i="13"/>
  <c r="Q58" i="13"/>
  <c r="N58" i="13"/>
  <c r="H63" i="13"/>
  <c r="Q33" i="12"/>
  <c r="R33" i="12" s="1"/>
  <c r="Q50" i="12"/>
  <c r="R50" i="12" s="1"/>
  <c r="K25" i="42"/>
  <c r="N25" i="42"/>
  <c r="T25" i="42"/>
  <c r="Q25" i="42"/>
  <c r="K21" i="42"/>
  <c r="Q21" i="42"/>
  <c r="N21" i="42"/>
  <c r="T21" i="42"/>
  <c r="C84" i="46"/>
  <c r="C83" i="46"/>
  <c r="C86" i="46"/>
  <c r="Q19" i="34"/>
  <c r="K19" i="34"/>
  <c r="N19" i="34"/>
  <c r="T19" i="34"/>
  <c r="T7" i="13"/>
  <c r="K7" i="13"/>
  <c r="Q7" i="13"/>
  <c r="N7" i="13"/>
  <c r="Q31" i="13"/>
  <c r="K31" i="13"/>
  <c r="T31" i="13"/>
  <c r="N31" i="13"/>
  <c r="H7" i="19"/>
  <c r="Q5" i="18"/>
  <c r="R5" i="18" s="1"/>
  <c r="Q36" i="18"/>
  <c r="R36" i="18" s="1"/>
  <c r="Q24" i="19"/>
  <c r="T24" i="19"/>
  <c r="K24" i="19"/>
  <c r="N24" i="19"/>
  <c r="H15" i="19"/>
  <c r="Q9" i="18"/>
  <c r="R9" i="18" s="1"/>
  <c r="Q38" i="18"/>
  <c r="R38" i="18" s="1"/>
  <c r="K4" i="19"/>
  <c r="T4" i="19"/>
  <c r="N4" i="19"/>
  <c r="Q4" i="19"/>
  <c r="Q63" i="18"/>
  <c r="R63" i="18" s="1"/>
  <c r="Q59" i="18"/>
  <c r="R59" i="18" s="1"/>
  <c r="Q51" i="18"/>
  <c r="R51" i="18" s="1"/>
  <c r="H3" i="19"/>
  <c r="Q3" i="18"/>
  <c r="R3" i="18" s="1"/>
  <c r="Q35" i="18"/>
  <c r="R35" i="18" s="1"/>
  <c r="Q54" i="18"/>
  <c r="R54" i="18" s="1"/>
  <c r="Q15" i="18"/>
  <c r="R15" i="18" s="1"/>
  <c r="Q41" i="18"/>
  <c r="R41" i="18" s="1"/>
  <c r="H27" i="19"/>
  <c r="T26" i="19"/>
  <c r="Q26" i="19"/>
  <c r="K26" i="19"/>
  <c r="N26" i="19"/>
  <c r="K22" i="19"/>
  <c r="Q22" i="19"/>
  <c r="N22" i="19"/>
  <c r="T22" i="19"/>
  <c r="T15" i="32"/>
  <c r="Q15" i="32"/>
  <c r="K15" i="32"/>
  <c r="N15" i="32"/>
  <c r="C87" i="45"/>
  <c r="C88" i="45" s="1"/>
  <c r="C89" i="45" s="1"/>
  <c r="C90" i="45" s="1"/>
  <c r="T3" i="17"/>
  <c r="K3" i="17"/>
  <c r="N3" i="17"/>
  <c r="Q3" i="17"/>
  <c r="K3" i="34"/>
  <c r="T3" i="34"/>
  <c r="N3" i="34"/>
  <c r="Q3" i="34"/>
  <c r="T37" i="21"/>
  <c r="N37" i="21"/>
  <c r="Q37" i="21"/>
  <c r="K37" i="21"/>
  <c r="N61" i="21"/>
  <c r="K61" i="21"/>
  <c r="T61" i="21"/>
  <c r="Q61" i="21"/>
  <c r="H67" i="21"/>
  <c r="K44" i="34"/>
  <c r="Q44" i="34"/>
  <c r="T44" i="34"/>
  <c r="N44" i="34"/>
  <c r="Q54" i="34"/>
  <c r="T54" i="34"/>
  <c r="K54" i="34"/>
  <c r="N54" i="34"/>
  <c r="Q46" i="34"/>
  <c r="K46" i="34"/>
  <c r="T46" i="34"/>
  <c r="N46" i="34"/>
  <c r="H49" i="34"/>
  <c r="Q26" i="33"/>
  <c r="R26" i="33" s="1"/>
  <c r="N40" i="34"/>
  <c r="K40" i="34"/>
  <c r="Q40" i="34"/>
  <c r="T40" i="34"/>
  <c r="K58" i="34"/>
  <c r="N58" i="34"/>
  <c r="T58" i="34"/>
  <c r="Q58" i="34"/>
  <c r="Q21" i="33"/>
  <c r="R21" i="33" s="1"/>
  <c r="H39" i="34"/>
  <c r="Q44" i="33"/>
  <c r="R44" i="33" s="1"/>
  <c r="Q29" i="33"/>
  <c r="R29" i="33" s="1"/>
  <c r="Q48" i="33"/>
  <c r="R48" i="33" s="1"/>
  <c r="H55" i="34"/>
  <c r="B97" i="16"/>
  <c r="B86" i="16"/>
  <c r="Q31" i="34"/>
  <c r="N31" i="34"/>
  <c r="K31" i="34"/>
  <c r="T31" i="34"/>
  <c r="Q5" i="34"/>
  <c r="T5" i="34"/>
  <c r="N5" i="34"/>
  <c r="K5" i="34"/>
  <c r="K3" i="13"/>
  <c r="T3" i="13"/>
  <c r="Q3" i="13"/>
  <c r="N3" i="13"/>
  <c r="Q20" i="48"/>
  <c r="R20" i="48" s="1"/>
  <c r="Q20" i="54"/>
  <c r="R20" i="54" s="1"/>
  <c r="Q20" i="49"/>
  <c r="R20" i="49" s="1"/>
  <c r="Q20" i="44"/>
  <c r="R20" i="44" s="1"/>
  <c r="Q20" i="52"/>
  <c r="R20" i="52" s="1"/>
  <c r="Q20" i="53"/>
  <c r="R20" i="53" s="1"/>
  <c r="Q20" i="51"/>
  <c r="R20" i="51" s="1"/>
  <c r="Q20" i="55"/>
  <c r="R20" i="55" s="1"/>
  <c r="H37" i="42"/>
  <c r="Q20" i="43"/>
  <c r="R20" i="43" s="1"/>
  <c r="Q20" i="47"/>
  <c r="R20" i="47" s="1"/>
  <c r="Q20" i="46"/>
  <c r="R20" i="46" s="1"/>
  <c r="Q20" i="41"/>
  <c r="R20" i="41" s="1"/>
  <c r="Q20" i="50"/>
  <c r="R20" i="50" s="1"/>
  <c r="Q20" i="45"/>
  <c r="R20" i="45" s="1"/>
  <c r="Q22" i="52"/>
  <c r="R22" i="52" s="1"/>
  <c r="Q22" i="50"/>
  <c r="R22" i="50" s="1"/>
  <c r="Q22" i="43"/>
  <c r="R22" i="43" s="1"/>
  <c r="Q22" i="41"/>
  <c r="R22" i="41" s="1"/>
  <c r="Q22" i="54"/>
  <c r="R22" i="54" s="1"/>
  <c r="Q22" i="55"/>
  <c r="R22" i="55" s="1"/>
  <c r="Q22" i="45"/>
  <c r="R22" i="45" s="1"/>
  <c r="Q22" i="49"/>
  <c r="R22" i="49" s="1"/>
  <c r="Q22" i="51"/>
  <c r="R22" i="51" s="1"/>
  <c r="H41" i="42"/>
  <c r="Q22" i="46"/>
  <c r="R22" i="46" s="1"/>
  <c r="Q22" i="53"/>
  <c r="R22" i="53" s="1"/>
  <c r="Q22" i="48"/>
  <c r="R22" i="48" s="1"/>
  <c r="Q22" i="47"/>
  <c r="R22" i="47" s="1"/>
  <c r="Q22" i="44"/>
  <c r="R22" i="44" s="1"/>
  <c r="Q24" i="46"/>
  <c r="R24" i="46" s="1"/>
  <c r="Q24" i="51"/>
  <c r="R24" i="51" s="1"/>
  <c r="Q24" i="55"/>
  <c r="R24" i="55" s="1"/>
  <c r="H45" i="42"/>
  <c r="Q24" i="49"/>
  <c r="R24" i="49" s="1"/>
  <c r="Q24" i="52"/>
  <c r="R24" i="52" s="1"/>
  <c r="Q24" i="48"/>
  <c r="R24" i="48" s="1"/>
  <c r="Q24" i="47"/>
  <c r="R24" i="47" s="1"/>
  <c r="Q24" i="45"/>
  <c r="R24" i="45" s="1"/>
  <c r="Q24" i="50"/>
  <c r="R24" i="50" s="1"/>
  <c r="Q24" i="53"/>
  <c r="R24" i="53" s="1"/>
  <c r="Q24" i="54"/>
  <c r="R24" i="54" s="1"/>
  <c r="Q24" i="43"/>
  <c r="R24" i="43" s="1"/>
  <c r="Q24" i="44"/>
  <c r="R24" i="44" s="1"/>
  <c r="Q24" i="41"/>
  <c r="R24" i="41" s="1"/>
  <c r="Q26" i="46"/>
  <c r="R26" i="46" s="1"/>
  <c r="Q26" i="49"/>
  <c r="R26" i="49" s="1"/>
  <c r="Q26" i="44"/>
  <c r="R26" i="44" s="1"/>
  <c r="Q26" i="52"/>
  <c r="R26" i="52" s="1"/>
  <c r="Q26" i="41"/>
  <c r="R26" i="41" s="1"/>
  <c r="Q26" i="47"/>
  <c r="R26" i="47" s="1"/>
  <c r="Q26" i="43"/>
  <c r="R26" i="43" s="1"/>
  <c r="Q26" i="53"/>
  <c r="R26" i="53" s="1"/>
  <c r="Q26" i="48"/>
  <c r="R26" i="48" s="1"/>
  <c r="Q26" i="50"/>
  <c r="R26" i="50" s="1"/>
  <c r="Q26" i="55"/>
  <c r="R26" i="55" s="1"/>
  <c r="Q26" i="51"/>
  <c r="R26" i="51" s="1"/>
  <c r="Q26" i="54"/>
  <c r="R26" i="54" s="1"/>
  <c r="H49" i="42"/>
  <c r="Q26" i="45"/>
  <c r="R26" i="45" s="1"/>
  <c r="Q28" i="46"/>
  <c r="R28" i="46" s="1"/>
  <c r="Q28" i="53"/>
  <c r="R28" i="53" s="1"/>
  <c r="Q28" i="47"/>
  <c r="R28" i="47" s="1"/>
  <c r="Q28" i="49"/>
  <c r="R28" i="49" s="1"/>
  <c r="Q28" i="45"/>
  <c r="R28" i="45" s="1"/>
  <c r="Q28" i="52"/>
  <c r="R28" i="52" s="1"/>
  <c r="Q28" i="50"/>
  <c r="R28" i="50" s="1"/>
  <c r="Q28" i="43"/>
  <c r="R28" i="43" s="1"/>
  <c r="Q28" i="51"/>
  <c r="R28" i="51" s="1"/>
  <c r="Q28" i="44"/>
  <c r="R28" i="44" s="1"/>
  <c r="Q28" i="41"/>
  <c r="R28" i="41" s="1"/>
  <c r="Q28" i="54"/>
  <c r="R28" i="54" s="1"/>
  <c r="Q28" i="55"/>
  <c r="R28" i="55" s="1"/>
  <c r="H53" i="42"/>
  <c r="Q28" i="48"/>
  <c r="R28" i="48" s="1"/>
  <c r="Q30" i="52"/>
  <c r="R30" i="52" s="1"/>
  <c r="Q30" i="41"/>
  <c r="R30" i="41" s="1"/>
  <c r="H57" i="42"/>
  <c r="Q30" i="47"/>
  <c r="R30" i="47" s="1"/>
  <c r="Q30" i="51"/>
  <c r="R30" i="51" s="1"/>
  <c r="Q30" i="46"/>
  <c r="R30" i="46" s="1"/>
  <c r="Q30" i="50"/>
  <c r="R30" i="50" s="1"/>
  <c r="Q30" i="49"/>
  <c r="R30" i="49" s="1"/>
  <c r="Q30" i="55"/>
  <c r="R30" i="55" s="1"/>
  <c r="Q30" i="48"/>
  <c r="R30" i="48" s="1"/>
  <c r="Q30" i="43"/>
  <c r="R30" i="43" s="1"/>
  <c r="Q30" i="45"/>
  <c r="R30" i="45" s="1"/>
  <c r="Q30" i="53"/>
  <c r="R30" i="53" s="1"/>
  <c r="Q30" i="54"/>
  <c r="R30" i="54" s="1"/>
  <c r="Q30" i="44"/>
  <c r="R30" i="44" s="1"/>
  <c r="Q32" i="41"/>
  <c r="R32" i="41" s="1"/>
  <c r="Q32" i="47"/>
  <c r="R32" i="47" s="1"/>
  <c r="Q32" i="49"/>
  <c r="R32" i="49" s="1"/>
  <c r="Q32" i="51"/>
  <c r="R32" i="51" s="1"/>
  <c r="Q32" i="43"/>
  <c r="R32" i="43" s="1"/>
  <c r="Q32" i="46"/>
  <c r="R32" i="46" s="1"/>
  <c r="H61" i="42"/>
  <c r="Q32" i="45"/>
  <c r="R32" i="45" s="1"/>
  <c r="Q32" i="53"/>
  <c r="R32" i="53" s="1"/>
  <c r="Q32" i="54"/>
  <c r="R32" i="54" s="1"/>
  <c r="Q32" i="48"/>
  <c r="R32" i="48" s="1"/>
  <c r="Q32" i="52"/>
  <c r="R32" i="52" s="1"/>
  <c r="Q32" i="50"/>
  <c r="R32" i="50" s="1"/>
  <c r="Q32" i="55"/>
  <c r="R32" i="55" s="1"/>
  <c r="Q32" i="44"/>
  <c r="R32" i="44" s="1"/>
  <c r="Q34" i="45"/>
  <c r="R34" i="45" s="1"/>
  <c r="Q34" i="47"/>
  <c r="R34" i="47" s="1"/>
  <c r="H65" i="42"/>
  <c r="Q34" i="49"/>
  <c r="R34" i="49" s="1"/>
  <c r="Q34" i="55"/>
  <c r="R34" i="55" s="1"/>
  <c r="Q34" i="44"/>
  <c r="R34" i="44" s="1"/>
  <c r="Q34" i="51"/>
  <c r="R34" i="51" s="1"/>
  <c r="Q34" i="50"/>
  <c r="R34" i="50" s="1"/>
  <c r="Q34" i="43"/>
  <c r="R34" i="43" s="1"/>
  <c r="Q34" i="41"/>
  <c r="R34" i="41" s="1"/>
  <c r="Q34" i="53"/>
  <c r="R34" i="53" s="1"/>
  <c r="Q34" i="46"/>
  <c r="R34" i="46" s="1"/>
  <c r="Q34" i="54"/>
  <c r="R34" i="54" s="1"/>
  <c r="Q34" i="48"/>
  <c r="R34" i="48" s="1"/>
  <c r="Q34" i="52"/>
  <c r="R34" i="52" s="1"/>
  <c r="K15" i="42"/>
  <c r="N15" i="42"/>
  <c r="Q15" i="42"/>
  <c r="T15" i="42"/>
  <c r="Q11" i="42"/>
  <c r="T11" i="42"/>
  <c r="K11" i="42"/>
  <c r="N11" i="42"/>
  <c r="Q13" i="32"/>
  <c r="K13" i="32"/>
  <c r="T13" i="32"/>
  <c r="N13" i="32"/>
  <c r="T62" i="32"/>
  <c r="Q62" i="32"/>
  <c r="K62" i="32"/>
  <c r="N62" i="32"/>
  <c r="K58" i="32"/>
  <c r="N58" i="32"/>
  <c r="Q58" i="32"/>
  <c r="T58" i="32"/>
  <c r="H45" i="32"/>
  <c r="Q24" i="31"/>
  <c r="R24" i="31" s="1"/>
  <c r="K42" i="32"/>
  <c r="T42" i="32"/>
  <c r="Q42" i="32"/>
  <c r="N42" i="32"/>
  <c r="Q40" i="32"/>
  <c r="K40" i="32"/>
  <c r="T40" i="32"/>
  <c r="N40" i="32"/>
  <c r="H53" i="32"/>
  <c r="Q28" i="31"/>
  <c r="R28" i="31" s="1"/>
  <c r="H55" i="32"/>
  <c r="Q48" i="31"/>
  <c r="R48" i="31" s="1"/>
  <c r="Q29" i="31"/>
  <c r="R29" i="31" s="1"/>
  <c r="N52" i="32"/>
  <c r="Q52" i="32"/>
  <c r="K52" i="32"/>
  <c r="T52" i="32"/>
  <c r="T3" i="32"/>
  <c r="K3" i="32"/>
  <c r="Q3" i="32"/>
  <c r="N3" i="32"/>
  <c r="Q48" i="17"/>
  <c r="K48" i="17"/>
  <c r="N48" i="17"/>
  <c r="T48" i="17"/>
  <c r="K64" i="17"/>
  <c r="T64" i="17"/>
  <c r="N64" i="17"/>
  <c r="Q64" i="17"/>
  <c r="Q50" i="17"/>
  <c r="K50" i="17"/>
  <c r="T50" i="17"/>
  <c r="N50" i="17"/>
  <c r="K66" i="17"/>
  <c r="T66" i="17"/>
  <c r="Q66" i="17"/>
  <c r="N66" i="17"/>
  <c r="Q26" i="16"/>
  <c r="R26" i="16" s="1"/>
  <c r="H49" i="17"/>
  <c r="H65" i="17"/>
  <c r="Q34" i="16"/>
  <c r="R34" i="16" s="1"/>
  <c r="K46" i="17"/>
  <c r="T46" i="17"/>
  <c r="N46" i="17"/>
  <c r="Q46" i="17"/>
  <c r="K62" i="17"/>
  <c r="T62" i="17"/>
  <c r="Q62" i="17"/>
  <c r="N62" i="17"/>
  <c r="T13" i="34"/>
  <c r="Q13" i="34"/>
  <c r="K13" i="34"/>
  <c r="N13" i="34"/>
  <c r="K11" i="17"/>
  <c r="N11" i="17"/>
  <c r="T11" i="17"/>
  <c r="Q11" i="17"/>
  <c r="Q19" i="32"/>
  <c r="K19" i="32"/>
  <c r="T19" i="32"/>
  <c r="N19" i="32"/>
  <c r="B97" i="39"/>
  <c r="B86" i="39"/>
  <c r="N10" i="40"/>
  <c r="Q10" i="40"/>
  <c r="T10" i="40"/>
  <c r="K10" i="40"/>
  <c r="N18" i="40"/>
  <c r="Q18" i="40"/>
  <c r="T18" i="40"/>
  <c r="K18" i="40"/>
  <c r="N30" i="40"/>
  <c r="T30" i="40"/>
  <c r="K30" i="40"/>
  <c r="Q30" i="40"/>
  <c r="T62" i="36"/>
  <c r="K62" i="36"/>
  <c r="N62" i="36"/>
  <c r="Q62" i="36"/>
  <c r="N60" i="36"/>
  <c r="Q60" i="36"/>
  <c r="K60" i="36"/>
  <c r="T60" i="36"/>
  <c r="Q58" i="35"/>
  <c r="R58" i="35" s="1"/>
  <c r="Q31" i="35"/>
  <c r="R31" i="35" s="1"/>
  <c r="H59" i="36"/>
  <c r="Q49" i="35"/>
  <c r="R49" i="35" s="1"/>
  <c r="T9" i="17"/>
  <c r="Q9" i="17"/>
  <c r="K9" i="17"/>
  <c r="N9" i="17"/>
  <c r="T11" i="34"/>
  <c r="Q11" i="34"/>
  <c r="K11" i="34"/>
  <c r="N11" i="34"/>
  <c r="K23" i="34"/>
  <c r="N23" i="34"/>
  <c r="T23" i="34"/>
  <c r="Q23" i="34"/>
  <c r="B85" i="33"/>
  <c r="B96" i="33"/>
  <c r="Q42" i="13"/>
  <c r="N42" i="13"/>
  <c r="T42" i="13"/>
  <c r="K42" i="13"/>
  <c r="Q56" i="13"/>
  <c r="T56" i="13"/>
  <c r="K56" i="13"/>
  <c r="N56" i="13"/>
  <c r="H45" i="13"/>
  <c r="Q24" i="12"/>
  <c r="R24" i="12" s="1"/>
  <c r="T40" i="13"/>
  <c r="Q40" i="13"/>
  <c r="K40" i="13"/>
  <c r="N40" i="13"/>
  <c r="T66" i="13"/>
  <c r="K66" i="13"/>
  <c r="N66" i="13"/>
  <c r="Q66" i="13"/>
  <c r="Q25" i="12"/>
  <c r="R25" i="12" s="1"/>
  <c r="Q46" i="12"/>
  <c r="R46" i="12" s="1"/>
  <c r="H47" i="13"/>
  <c r="K60" i="13"/>
  <c r="Q60" i="13"/>
  <c r="N60" i="13"/>
  <c r="T60" i="13"/>
  <c r="Q30" i="12"/>
  <c r="R30" i="12" s="1"/>
  <c r="H57" i="13"/>
  <c r="Q21" i="13"/>
  <c r="K21" i="13"/>
  <c r="N21" i="13"/>
  <c r="T21" i="13"/>
  <c r="T11" i="36"/>
  <c r="N11" i="36"/>
  <c r="K11" i="36"/>
  <c r="Q11" i="36"/>
  <c r="K19" i="17"/>
  <c r="Q19" i="17"/>
  <c r="N19" i="17"/>
  <c r="T19" i="17"/>
  <c r="Q10" i="18"/>
  <c r="R10" i="18" s="1"/>
  <c r="H17" i="19"/>
  <c r="H33" i="19"/>
  <c r="Q18" i="18"/>
  <c r="R18" i="18" s="1"/>
  <c r="H23" i="19"/>
  <c r="Q13" i="18"/>
  <c r="R13" i="18" s="1"/>
  <c r="Q40" i="18"/>
  <c r="R40" i="18" s="1"/>
  <c r="N14" i="19"/>
  <c r="T14" i="19"/>
  <c r="K14" i="19"/>
  <c r="Q14" i="19"/>
  <c r="N8" i="19"/>
  <c r="Q8" i="19"/>
  <c r="T8" i="19"/>
  <c r="K8" i="19"/>
  <c r="Q10" i="19"/>
  <c r="T10" i="19"/>
  <c r="N10" i="19"/>
  <c r="K10" i="19"/>
  <c r="H29" i="19"/>
  <c r="Q16" i="18"/>
  <c r="R16" i="18" s="1"/>
  <c r="K6" i="19"/>
  <c r="Q6" i="19"/>
  <c r="N6" i="19"/>
  <c r="T6" i="19"/>
  <c r="H25" i="19"/>
  <c r="Q14" i="18"/>
  <c r="R14" i="18" s="1"/>
  <c r="T21" i="32"/>
  <c r="Q21" i="32"/>
  <c r="K21" i="32"/>
  <c r="N21" i="32"/>
  <c r="K23" i="32"/>
  <c r="Q23" i="32"/>
  <c r="N23" i="32"/>
  <c r="T23" i="32"/>
  <c r="C95" i="43"/>
  <c r="C94" i="43"/>
  <c r="C96" i="43"/>
  <c r="Q49" i="21"/>
  <c r="T49" i="21"/>
  <c r="N49" i="21"/>
  <c r="K49" i="21"/>
  <c r="N39" i="21"/>
  <c r="K39" i="21"/>
  <c r="Q39" i="21"/>
  <c r="T39" i="21"/>
  <c r="F82" i="20"/>
  <c r="T17" i="13"/>
  <c r="N17" i="13"/>
  <c r="K17" i="13"/>
  <c r="Q17" i="13"/>
  <c r="C94" i="52"/>
  <c r="C95" i="52"/>
  <c r="C96" i="52"/>
  <c r="T62" i="34"/>
  <c r="N62" i="34"/>
  <c r="Q62" i="34"/>
  <c r="K62" i="34"/>
  <c r="H61" i="34"/>
  <c r="Q32" i="33"/>
  <c r="R32" i="33" s="1"/>
  <c r="Q30" i="33"/>
  <c r="R30" i="33" s="1"/>
  <c r="H57" i="34"/>
  <c r="Q28" i="33"/>
  <c r="R28" i="33" s="1"/>
  <c r="H53" i="34"/>
  <c r="N48" i="34"/>
  <c r="Q48" i="34"/>
  <c r="K48" i="34"/>
  <c r="T48" i="34"/>
  <c r="N64" i="34"/>
  <c r="T64" i="34"/>
  <c r="Q64" i="34"/>
  <c r="K64" i="34"/>
  <c r="Q56" i="33"/>
  <c r="R56" i="33" s="1"/>
  <c r="Q45" i="33"/>
  <c r="R45" i="33" s="1"/>
  <c r="H43" i="34"/>
  <c r="Q23" i="33"/>
  <c r="R23" i="33" s="1"/>
  <c r="Q58" i="33"/>
  <c r="R58" i="33" s="1"/>
  <c r="Q31" i="33"/>
  <c r="R31" i="33" s="1"/>
  <c r="Q49" i="33"/>
  <c r="R49" i="33" s="1"/>
  <c r="H59" i="34"/>
  <c r="C83" i="43"/>
  <c r="C84" i="43"/>
  <c r="C85" i="43"/>
  <c r="Q33" i="17"/>
  <c r="T33" i="17"/>
  <c r="N33" i="17"/>
  <c r="K33" i="17"/>
  <c r="Q23" i="17"/>
  <c r="K23" i="17"/>
  <c r="N23" i="17"/>
  <c r="T23" i="17"/>
  <c r="T7" i="17"/>
  <c r="N7" i="17"/>
  <c r="Q7" i="17"/>
  <c r="K7" i="17"/>
  <c r="Q29" i="34"/>
  <c r="T29" i="34"/>
  <c r="K29" i="34"/>
  <c r="N29" i="34"/>
  <c r="Q53" i="21"/>
  <c r="N53" i="21"/>
  <c r="T53" i="21"/>
  <c r="K53" i="21"/>
  <c r="N55" i="21"/>
  <c r="K55" i="21"/>
  <c r="Q55" i="21"/>
  <c r="T55" i="21"/>
  <c r="K41" i="21"/>
  <c r="N41" i="21"/>
  <c r="T41" i="21"/>
  <c r="Q41" i="21"/>
  <c r="Q19" i="13"/>
  <c r="K19" i="13"/>
  <c r="T19" i="13"/>
  <c r="N19" i="13"/>
  <c r="N29" i="13"/>
  <c r="K29" i="13"/>
  <c r="Q29" i="13"/>
  <c r="T29" i="13"/>
  <c r="N38" i="42"/>
  <c r="K38" i="42"/>
  <c r="T38" i="42"/>
  <c r="Q38" i="42"/>
  <c r="Q42" i="42"/>
  <c r="K42" i="42"/>
  <c r="N42" i="42"/>
  <c r="T42" i="42"/>
  <c r="N46" i="42"/>
  <c r="K46" i="42"/>
  <c r="T46" i="42"/>
  <c r="Q46" i="42"/>
  <c r="Q50" i="42"/>
  <c r="K50" i="42"/>
  <c r="T50" i="42"/>
  <c r="N50" i="42"/>
  <c r="T54" i="42"/>
  <c r="Q54" i="42"/>
  <c r="K54" i="42"/>
  <c r="N54" i="42"/>
  <c r="K58" i="42"/>
  <c r="T58" i="42"/>
  <c r="Q58" i="42"/>
  <c r="N58" i="42"/>
  <c r="T62" i="42"/>
  <c r="K62" i="42"/>
  <c r="N62" i="42"/>
  <c r="Q62" i="42"/>
  <c r="K66" i="42"/>
  <c r="T66" i="42"/>
  <c r="N66" i="42"/>
  <c r="Q66" i="42"/>
  <c r="N31" i="42"/>
  <c r="T31" i="42"/>
  <c r="K31" i="42"/>
  <c r="Q31" i="42"/>
  <c r="Q23" i="42"/>
  <c r="K23" i="42"/>
  <c r="T23" i="42"/>
  <c r="N23" i="42"/>
  <c r="Q30" i="31"/>
  <c r="R30" i="31" s="1"/>
  <c r="H57" i="32"/>
  <c r="Q34" i="31"/>
  <c r="R34" i="31" s="1"/>
  <c r="H65" i="32"/>
  <c r="Q50" i="32"/>
  <c r="K50" i="32"/>
  <c r="T50" i="32"/>
  <c r="N50" i="32"/>
  <c r="Q56" i="31"/>
  <c r="R56" i="31" s="1"/>
  <c r="H43" i="32"/>
  <c r="Q45" i="31"/>
  <c r="R45" i="31" s="1"/>
  <c r="Q23" i="31"/>
  <c r="R23" i="31" s="1"/>
  <c r="T44" i="32"/>
  <c r="Q44" i="32"/>
  <c r="K44" i="32"/>
  <c r="N44" i="32"/>
  <c r="H61" i="32"/>
  <c r="Q32" i="31"/>
  <c r="R32" i="31" s="1"/>
  <c r="H59" i="32"/>
  <c r="Q49" i="31"/>
  <c r="R49" i="31" s="1"/>
  <c r="Q31" i="31"/>
  <c r="R31" i="31" s="1"/>
  <c r="Q58" i="31"/>
  <c r="R58" i="31" s="1"/>
  <c r="T56" i="32"/>
  <c r="Q56" i="32"/>
  <c r="K56" i="32"/>
  <c r="N56" i="32"/>
  <c r="N17" i="36"/>
  <c r="K17" i="36"/>
  <c r="T17" i="36"/>
  <c r="Q17" i="36"/>
  <c r="H37" i="17"/>
  <c r="Q20" i="16"/>
  <c r="R20" i="16" s="1"/>
  <c r="H53" i="17"/>
  <c r="Q28" i="16"/>
  <c r="R28" i="16" s="1"/>
  <c r="K36" i="17"/>
  <c r="N36" i="17"/>
  <c r="T36" i="17"/>
  <c r="Q36" i="17"/>
  <c r="N52" i="17"/>
  <c r="K52" i="17"/>
  <c r="Q52" i="17"/>
  <c r="T52" i="17"/>
  <c r="Q38" i="17"/>
  <c r="N38" i="17"/>
  <c r="K38" i="17"/>
  <c r="T38" i="17"/>
  <c r="N54" i="17"/>
  <c r="T54" i="17"/>
  <c r="Q54" i="17"/>
  <c r="K54" i="17"/>
  <c r="Q64" i="16"/>
  <c r="R64" i="16" s="1"/>
  <c r="S63" i="16" s="1"/>
  <c r="Q55" i="16"/>
  <c r="R55" i="16" s="1"/>
  <c r="Q43" i="16"/>
  <c r="R43" i="16" s="1"/>
  <c r="Q19" i="16"/>
  <c r="R19" i="16" s="1"/>
  <c r="Q61" i="16"/>
  <c r="R61" i="16" s="1"/>
  <c r="H35" i="17"/>
  <c r="Q27" i="16"/>
  <c r="R27" i="16" s="1"/>
  <c r="H51" i="17"/>
  <c r="Q62" i="16"/>
  <c r="R62" i="16" s="1"/>
  <c r="Q47" i="16"/>
  <c r="R47" i="16" s="1"/>
  <c r="Q57" i="16"/>
  <c r="R57" i="16" s="1"/>
  <c r="N35" i="21"/>
  <c r="T35" i="21"/>
  <c r="K35" i="21"/>
  <c r="Q35" i="21"/>
  <c r="T25" i="13"/>
  <c r="N25" i="13"/>
  <c r="K25" i="13"/>
  <c r="Q25" i="13"/>
  <c r="K15" i="13"/>
  <c r="Q15" i="13"/>
  <c r="T15" i="13"/>
  <c r="N15" i="13"/>
  <c r="Q6" i="40"/>
  <c r="N6" i="40"/>
  <c r="K6" i="40"/>
  <c r="T6" i="40"/>
  <c r="N14" i="40"/>
  <c r="K14" i="40"/>
  <c r="Q14" i="40"/>
  <c r="T14" i="40"/>
  <c r="Q22" i="40"/>
  <c r="N22" i="40"/>
  <c r="K22" i="40"/>
  <c r="T22" i="40"/>
  <c r="T26" i="40"/>
  <c r="N26" i="40"/>
  <c r="Q26" i="40"/>
  <c r="K26" i="40"/>
  <c r="T34" i="40"/>
  <c r="N34" i="40"/>
  <c r="K34" i="40"/>
  <c r="Q34" i="40"/>
  <c r="Q30" i="35"/>
  <c r="R30" i="35" s="1"/>
  <c r="H57" i="36"/>
  <c r="Q24" i="35"/>
  <c r="R24" i="35" s="1"/>
  <c r="H45" i="36"/>
  <c r="H53" i="36"/>
  <c r="Q28" i="35"/>
  <c r="R28" i="35" s="1"/>
  <c r="T44" i="36"/>
  <c r="N44" i="36"/>
  <c r="K44" i="36"/>
  <c r="Q44" i="36"/>
  <c r="Q45" i="35"/>
  <c r="R45" i="35" s="1"/>
  <c r="Q56" i="35"/>
  <c r="R56" i="35" s="1"/>
  <c r="H43" i="36"/>
  <c r="Q23" i="35"/>
  <c r="R23" i="35" s="1"/>
  <c r="C98" i="45"/>
  <c r="C99" i="45" s="1"/>
  <c r="C100" i="45" s="1"/>
  <c r="C101" i="45" s="1"/>
  <c r="T33" i="34"/>
  <c r="N33" i="34"/>
  <c r="K33" i="34"/>
  <c r="Q33" i="34"/>
  <c r="K7" i="32"/>
  <c r="Q7" i="32"/>
  <c r="T7" i="32"/>
  <c r="N7" i="32"/>
  <c r="Q63" i="39"/>
  <c r="R63" i="39" s="1"/>
  <c r="Q51" i="39"/>
  <c r="R51" i="39" s="1"/>
  <c r="H3" i="40"/>
  <c r="Q3" i="39"/>
  <c r="R3" i="39" s="1"/>
  <c r="Q35" i="39"/>
  <c r="R35" i="39" s="1"/>
  <c r="Q59" i="39"/>
  <c r="R59" i="39" s="1"/>
  <c r="Q5" i="39"/>
  <c r="R5" i="39" s="1"/>
  <c r="H7" i="40"/>
  <c r="Q36" i="39"/>
  <c r="R36" i="39" s="1"/>
  <c r="Q7" i="39"/>
  <c r="R7" i="39" s="1"/>
  <c r="Q52" i="39"/>
  <c r="R52" i="39" s="1"/>
  <c r="H11" i="40"/>
  <c r="Q37" i="39"/>
  <c r="R37" i="39" s="1"/>
  <c r="Q9" i="39"/>
  <c r="R9" i="39" s="1"/>
  <c r="Q38" i="39"/>
  <c r="R38" i="39" s="1"/>
  <c r="H15" i="40"/>
  <c r="H19" i="40"/>
  <c r="Q60" i="39"/>
  <c r="R60" i="39" s="1"/>
  <c r="Q11" i="39"/>
  <c r="R11" i="39" s="1"/>
  <c r="Q53" i="39"/>
  <c r="R53" i="39" s="1"/>
  <c r="Q39" i="39"/>
  <c r="R39" i="39" s="1"/>
  <c r="Q13" i="39"/>
  <c r="R13" i="39" s="1"/>
  <c r="H23" i="40"/>
  <c r="Q40" i="39"/>
  <c r="R40" i="39" s="1"/>
  <c r="Q15" i="39"/>
  <c r="R15" i="39" s="1"/>
  <c r="H27" i="40"/>
  <c r="Q54" i="39"/>
  <c r="R54" i="39" s="1"/>
  <c r="Q41" i="39"/>
  <c r="R41" i="39" s="1"/>
  <c r="Q17" i="39"/>
  <c r="R17" i="39" s="1"/>
  <c r="H31" i="40"/>
  <c r="Q42" i="39"/>
  <c r="R42" i="39" s="1"/>
  <c r="Q50" i="36"/>
  <c r="K50" i="36"/>
  <c r="N50" i="36"/>
  <c r="T50" i="36"/>
  <c r="Q46" i="36"/>
  <c r="K46" i="36"/>
  <c r="T46" i="36"/>
  <c r="N46" i="36"/>
  <c r="Q54" i="36"/>
  <c r="K54" i="36"/>
  <c r="N54" i="36"/>
  <c r="T54" i="36"/>
  <c r="Q34" i="35"/>
  <c r="R34" i="35" s="1"/>
  <c r="H65" i="36"/>
  <c r="Q48" i="36"/>
  <c r="K48" i="36"/>
  <c r="T48" i="36"/>
  <c r="N48" i="36"/>
  <c r="T64" i="36"/>
  <c r="K64" i="36"/>
  <c r="Q64" i="36"/>
  <c r="N64" i="36"/>
  <c r="H47" i="36"/>
  <c r="Q46" i="35"/>
  <c r="R46" i="35" s="1"/>
  <c r="Q25" i="35"/>
  <c r="R25" i="35" s="1"/>
  <c r="H63" i="36"/>
  <c r="Q50" i="35"/>
  <c r="R50" i="35" s="1"/>
  <c r="Q33" i="35"/>
  <c r="R33" i="35" s="1"/>
  <c r="K5" i="17"/>
  <c r="T5" i="17"/>
  <c r="Q5" i="17"/>
  <c r="N5" i="17"/>
  <c r="K7" i="34"/>
  <c r="T7" i="34"/>
  <c r="N7" i="34"/>
  <c r="Q7" i="34"/>
  <c r="N45" i="21"/>
  <c r="K45" i="21"/>
  <c r="Q45" i="21"/>
  <c r="T45" i="21"/>
  <c r="K27" i="13"/>
  <c r="T27" i="13"/>
  <c r="Q27" i="13"/>
  <c r="N27" i="13"/>
  <c r="K46" i="13"/>
  <c r="N46" i="13"/>
  <c r="Q46" i="13"/>
  <c r="T46" i="13"/>
  <c r="K62" i="13"/>
  <c r="N62" i="13"/>
  <c r="T62" i="13"/>
  <c r="Q62" i="13"/>
  <c r="Q26" i="12"/>
  <c r="R26" i="12" s="1"/>
  <c r="H49" i="13"/>
  <c r="N44" i="13"/>
  <c r="K44" i="13"/>
  <c r="T44" i="13"/>
  <c r="Q44" i="13"/>
  <c r="Q64" i="12"/>
  <c r="R64" i="12" s="1"/>
  <c r="S63" i="12" s="1"/>
  <c r="Q55" i="12"/>
  <c r="R55" i="12" s="1"/>
  <c r="Q61" i="12"/>
  <c r="R61" i="12" s="1"/>
  <c r="Q43" i="12"/>
  <c r="R43" i="12" s="1"/>
  <c r="Q19" i="12"/>
  <c r="R19" i="12" s="1"/>
  <c r="H35" i="13"/>
  <c r="Q47" i="12"/>
  <c r="R47" i="12" s="1"/>
  <c r="Q62" i="12"/>
  <c r="R62" i="12" s="1"/>
  <c r="Q57" i="12"/>
  <c r="R57" i="12" s="1"/>
  <c r="Q27" i="12"/>
  <c r="R27" i="12" s="1"/>
  <c r="H51" i="13"/>
  <c r="K64" i="13"/>
  <c r="T64" i="13"/>
  <c r="Q64" i="13"/>
  <c r="N64" i="13"/>
  <c r="H61" i="13"/>
  <c r="Q32" i="12"/>
  <c r="R32" i="12" s="1"/>
  <c r="T33" i="42"/>
  <c r="N33" i="42"/>
  <c r="Q33" i="42"/>
  <c r="K33" i="42"/>
  <c r="Q17" i="42"/>
  <c r="N17" i="42"/>
  <c r="T17" i="42"/>
  <c r="K17" i="42"/>
  <c r="T13" i="42"/>
  <c r="N13" i="42"/>
  <c r="Q13" i="42"/>
  <c r="K13" i="42"/>
  <c r="K9" i="42"/>
  <c r="N9" i="42"/>
  <c r="Q9" i="42"/>
  <c r="T9" i="42"/>
  <c r="K31" i="17"/>
  <c r="T31" i="17"/>
  <c r="N31" i="17"/>
  <c r="Q31" i="17"/>
  <c r="Q9" i="34"/>
  <c r="N9" i="34"/>
  <c r="K9" i="34"/>
  <c r="T9" i="34"/>
  <c r="Q59" i="21"/>
  <c r="T59" i="21"/>
  <c r="K59" i="21"/>
  <c r="N59" i="21"/>
  <c r="K9" i="13"/>
  <c r="Q9" i="13"/>
  <c r="T9" i="13"/>
  <c r="N9" i="13"/>
  <c r="N18" i="19"/>
  <c r="Q18" i="19"/>
  <c r="T18" i="19"/>
  <c r="K18" i="19"/>
  <c r="N34" i="19"/>
  <c r="T34" i="19"/>
  <c r="Q34" i="19"/>
  <c r="K34" i="19"/>
  <c r="Q42" i="18"/>
  <c r="R42" i="18" s="1"/>
  <c r="H31" i="19"/>
  <c r="Q17" i="18"/>
  <c r="R17" i="18" s="1"/>
  <c r="Q12" i="18"/>
  <c r="R12" i="18" s="1"/>
  <c r="H21" i="19"/>
  <c r="Q7" i="18"/>
  <c r="R7" i="18" s="1"/>
  <c r="H11" i="19"/>
  <c r="Q37" i="18"/>
  <c r="R37" i="18" s="1"/>
  <c r="Q52" i="18"/>
  <c r="R52" i="18" s="1"/>
  <c r="Q8" i="18"/>
  <c r="R8" i="18" s="1"/>
  <c r="H13" i="19"/>
  <c r="K32" i="19"/>
  <c r="N32" i="19"/>
  <c r="T32" i="19"/>
  <c r="Q32" i="19"/>
  <c r="Q6" i="18"/>
  <c r="R6" i="18" s="1"/>
  <c r="H9" i="19"/>
  <c r="N28" i="19"/>
  <c r="K28" i="19"/>
  <c r="Q28" i="19"/>
  <c r="T28" i="19"/>
  <c r="Q5" i="32"/>
  <c r="K5" i="32"/>
  <c r="N5" i="32"/>
  <c r="T5" i="32"/>
  <c r="C97" i="43"/>
  <c r="C94" i="51"/>
  <c r="C95" i="51"/>
  <c r="C96" i="51"/>
  <c r="F94" i="20"/>
  <c r="C97" i="52"/>
  <c r="K27" i="17"/>
  <c r="T27" i="17"/>
  <c r="N27" i="17"/>
  <c r="Q27" i="17"/>
  <c r="T36" i="34"/>
  <c r="N36" i="34"/>
  <c r="Q36" i="34"/>
  <c r="K36" i="34"/>
  <c r="H37" i="34"/>
  <c r="Q20" i="33"/>
  <c r="R20" i="33" s="1"/>
  <c r="K66" i="34"/>
  <c r="T66" i="34"/>
  <c r="Q66" i="34"/>
  <c r="N66" i="34"/>
  <c r="Q60" i="34"/>
  <c r="T60" i="34"/>
  <c r="N60" i="34"/>
  <c r="K60" i="34"/>
  <c r="Q50" i="34"/>
  <c r="K50" i="34"/>
  <c r="T50" i="34"/>
  <c r="N50" i="34"/>
  <c r="H65" i="34"/>
  <c r="Q34" i="33"/>
  <c r="R34" i="33" s="1"/>
  <c r="Q25" i="33"/>
  <c r="R25" i="33" s="1"/>
  <c r="H47" i="34"/>
  <c r="Q46" i="33"/>
  <c r="R46" i="33" s="1"/>
  <c r="Q50" i="33"/>
  <c r="R50" i="33" s="1"/>
  <c r="H63" i="34"/>
  <c r="Q33" i="33"/>
  <c r="R33" i="33" s="1"/>
  <c r="C86" i="43"/>
  <c r="C83" i="51"/>
  <c r="C84" i="51"/>
  <c r="C85" i="51"/>
  <c r="T17" i="17"/>
  <c r="Q17" i="17"/>
  <c r="N17" i="17"/>
  <c r="K17" i="17"/>
  <c r="K13" i="17"/>
  <c r="T13" i="17"/>
  <c r="N13" i="17"/>
  <c r="Q13" i="17"/>
  <c r="Q64" i="44"/>
  <c r="R64" i="44" s="1"/>
  <c r="S63" i="44" s="1"/>
  <c r="Q64" i="46"/>
  <c r="R64" i="46" s="1"/>
  <c r="S63" i="46" s="1"/>
  <c r="Q64" i="48"/>
  <c r="R64" i="48" s="1"/>
  <c r="S63" i="48" s="1"/>
  <c r="Q64" i="41"/>
  <c r="R64" i="41" s="1"/>
  <c r="S63" i="41" s="1"/>
  <c r="Q64" i="43"/>
  <c r="R64" i="43" s="1"/>
  <c r="S63" i="43" s="1"/>
  <c r="Q64" i="45"/>
  <c r="R64" i="45" s="1"/>
  <c r="S63" i="45" s="1"/>
  <c r="Q64" i="47"/>
  <c r="R64" i="47" s="1"/>
  <c r="S63" i="47" s="1"/>
  <c r="Q64" i="50"/>
  <c r="R64" i="50" s="1"/>
  <c r="S63" i="50" s="1"/>
  <c r="Q64" i="52"/>
  <c r="R64" i="52" s="1"/>
  <c r="S63" i="52" s="1"/>
  <c r="Q64" i="54"/>
  <c r="R64" i="54" s="1"/>
  <c r="S63" i="54" s="1"/>
  <c r="Q64" i="49"/>
  <c r="R64" i="49" s="1"/>
  <c r="S63" i="49" s="1"/>
  <c r="Q64" i="51"/>
  <c r="R64" i="51" s="1"/>
  <c r="S63" i="51" s="1"/>
  <c r="Q64" i="53"/>
  <c r="R64" i="53" s="1"/>
  <c r="S63" i="53" s="1"/>
  <c r="Q64" i="55"/>
  <c r="R64" i="55" s="1"/>
  <c r="S63" i="55" s="1"/>
  <c r="Q61" i="52"/>
  <c r="R61" i="52" s="1"/>
  <c r="Q55" i="52"/>
  <c r="R55" i="52" s="1"/>
  <c r="Q55" i="48"/>
  <c r="R55" i="48" s="1"/>
  <c r="Q19" i="53"/>
  <c r="R19" i="53" s="1"/>
  <c r="Q55" i="44"/>
  <c r="R55" i="44" s="1"/>
  <c r="Q55" i="46"/>
  <c r="R55" i="46" s="1"/>
  <c r="Q61" i="46"/>
  <c r="R61" i="46" s="1"/>
  <c r="Q61" i="45"/>
  <c r="R61" i="45" s="1"/>
  <c r="Q61" i="54"/>
  <c r="R61" i="54" s="1"/>
  <c r="Q61" i="55"/>
  <c r="R61" i="55" s="1"/>
  <c r="Q43" i="45"/>
  <c r="R43" i="45" s="1"/>
  <c r="Q19" i="47"/>
  <c r="R19" i="47" s="1"/>
  <c r="Q43" i="54"/>
  <c r="R43" i="54" s="1"/>
  <c r="Q19" i="51"/>
  <c r="R19" i="51" s="1"/>
  <c r="Q55" i="51"/>
  <c r="R55" i="51" s="1"/>
  <c r="Q19" i="49"/>
  <c r="R19" i="49" s="1"/>
  <c r="Q19" i="43"/>
  <c r="R19" i="43" s="1"/>
  <c r="Q55" i="50"/>
  <c r="R55" i="50" s="1"/>
  <c r="Q55" i="55"/>
  <c r="R55" i="55" s="1"/>
  <c r="Q43" i="41"/>
  <c r="R43" i="41" s="1"/>
  <c r="Q61" i="48"/>
  <c r="R61" i="48" s="1"/>
  <c r="Q61" i="47"/>
  <c r="R61" i="47" s="1"/>
  <c r="Q55" i="43"/>
  <c r="R55" i="43" s="1"/>
  <c r="Q19" i="55"/>
  <c r="R19" i="55" s="1"/>
  <c r="Q43" i="55"/>
  <c r="R43" i="55" s="1"/>
  <c r="Q55" i="54"/>
  <c r="R55" i="54" s="1"/>
  <c r="Q43" i="49"/>
  <c r="R43" i="49" s="1"/>
  <c r="Q43" i="44"/>
  <c r="R43" i="44" s="1"/>
  <c r="Q43" i="43"/>
  <c r="R43" i="43" s="1"/>
  <c r="Q61" i="49"/>
  <c r="R61" i="49" s="1"/>
  <c r="Q19" i="52"/>
  <c r="R19" i="52" s="1"/>
  <c r="Q19" i="45"/>
  <c r="R19" i="45" s="1"/>
  <c r="Q55" i="47"/>
  <c r="R55" i="47" s="1"/>
  <c r="Q19" i="48"/>
  <c r="R19" i="48" s="1"/>
  <c r="Q61" i="41"/>
  <c r="R61" i="41" s="1"/>
  <c r="Q61" i="50"/>
  <c r="R61" i="50" s="1"/>
  <c r="Q61" i="51"/>
  <c r="R61" i="51" s="1"/>
  <c r="Q55" i="49"/>
  <c r="R55" i="49" s="1"/>
  <c r="Q43" i="53"/>
  <c r="R43" i="53" s="1"/>
  <c r="Q43" i="51"/>
  <c r="R43" i="51" s="1"/>
  <c r="Q43" i="46"/>
  <c r="R43" i="46" s="1"/>
  <c r="Q55" i="41"/>
  <c r="R55" i="41" s="1"/>
  <c r="Q43" i="52"/>
  <c r="R43" i="52" s="1"/>
  <c r="Q19" i="44"/>
  <c r="R19" i="44" s="1"/>
  <c r="H35" i="42"/>
  <c r="Q19" i="41"/>
  <c r="R19" i="41" s="1"/>
  <c r="Q19" i="46"/>
  <c r="R19" i="46" s="1"/>
  <c r="Q43" i="50"/>
  <c r="R43" i="50" s="1"/>
  <c r="Q61" i="44"/>
  <c r="R61" i="44" s="1"/>
  <c r="Q61" i="43"/>
  <c r="R61" i="43" s="1"/>
  <c r="Q61" i="53"/>
  <c r="R61" i="53" s="1"/>
  <c r="Q43" i="47"/>
  <c r="R43" i="47" s="1"/>
  <c r="Q55" i="53"/>
  <c r="R55" i="53" s="1"/>
  <c r="Q55" i="45"/>
  <c r="R55" i="45" s="1"/>
  <c r="Q19" i="50"/>
  <c r="R19" i="50" s="1"/>
  <c r="Q19" i="54"/>
  <c r="R19" i="54" s="1"/>
  <c r="Q43" i="48"/>
  <c r="R43" i="48" s="1"/>
  <c r="Q44" i="47"/>
  <c r="R44" i="47" s="1"/>
  <c r="Q44" i="44"/>
  <c r="R44" i="44" s="1"/>
  <c r="Q44" i="46"/>
  <c r="R44" i="46" s="1"/>
  <c r="Q44" i="45"/>
  <c r="R44" i="45" s="1"/>
  <c r="Q44" i="55"/>
  <c r="R44" i="55" s="1"/>
  <c r="Q44" i="54"/>
  <c r="R44" i="54" s="1"/>
  <c r="Q44" i="48"/>
  <c r="R44" i="48" s="1"/>
  <c r="Q21" i="45"/>
  <c r="R21" i="45" s="1"/>
  <c r="Q21" i="48"/>
  <c r="R21" i="48" s="1"/>
  <c r="Q21" i="47"/>
  <c r="R21" i="47" s="1"/>
  <c r="Q44" i="50"/>
  <c r="R44" i="50" s="1"/>
  <c r="Q21" i="50"/>
  <c r="R21" i="50" s="1"/>
  <c r="Q21" i="52"/>
  <c r="R21" i="52" s="1"/>
  <c r="H39" i="42"/>
  <c r="Q44" i="52"/>
  <c r="R44" i="52" s="1"/>
  <c r="Q21" i="41"/>
  <c r="R21" i="41" s="1"/>
  <c r="Q44" i="49"/>
  <c r="R44" i="49" s="1"/>
  <c r="Q21" i="53"/>
  <c r="R21" i="53" s="1"/>
  <c r="Q21" i="55"/>
  <c r="R21" i="55" s="1"/>
  <c r="Q44" i="41"/>
  <c r="R44" i="41" s="1"/>
  <c r="Q21" i="54"/>
  <c r="R21" i="54" s="1"/>
  <c r="Q21" i="44"/>
  <c r="R21" i="44" s="1"/>
  <c r="Q21" i="43"/>
  <c r="R21" i="43" s="1"/>
  <c r="Q21" i="46"/>
  <c r="R21" i="46" s="1"/>
  <c r="Q44" i="51"/>
  <c r="R44" i="51" s="1"/>
  <c r="Q44" i="53"/>
  <c r="R44" i="53" s="1"/>
  <c r="Q21" i="49"/>
  <c r="R21" i="49" s="1"/>
  <c r="Q44" i="43"/>
  <c r="R44" i="43" s="1"/>
  <c r="Q21" i="51"/>
  <c r="R21" i="51" s="1"/>
  <c r="Q56" i="53"/>
  <c r="R56" i="53" s="1"/>
  <c r="Q23" i="47"/>
  <c r="R23" i="47" s="1"/>
  <c r="Q45" i="50"/>
  <c r="R45" i="50" s="1"/>
  <c r="Q56" i="49"/>
  <c r="R56" i="49" s="1"/>
  <c r="Q45" i="52"/>
  <c r="R45" i="52" s="1"/>
  <c r="Q56" i="54"/>
  <c r="R56" i="54" s="1"/>
  <c r="Q23" i="41"/>
  <c r="R23" i="41" s="1"/>
  <c r="Q56" i="43"/>
  <c r="R56" i="43" s="1"/>
  <c r="Q23" i="52"/>
  <c r="R23" i="52" s="1"/>
  <c r="Q45" i="45"/>
  <c r="R45" i="45" s="1"/>
  <c r="Q23" i="44"/>
  <c r="R23" i="44" s="1"/>
  <c r="Q56" i="44"/>
  <c r="R56" i="44" s="1"/>
  <c r="Q56" i="52"/>
  <c r="R56" i="52" s="1"/>
  <c r="Q23" i="45"/>
  <c r="R23" i="45" s="1"/>
  <c r="Q56" i="51"/>
  <c r="R56" i="51" s="1"/>
  <c r="Q56" i="45"/>
  <c r="R56" i="45" s="1"/>
  <c r="Q45" i="54"/>
  <c r="R45" i="54" s="1"/>
  <c r="Q56" i="55"/>
  <c r="R56" i="55" s="1"/>
  <c r="Q23" i="55"/>
  <c r="R23" i="55" s="1"/>
  <c r="Q23" i="49"/>
  <c r="R23" i="49" s="1"/>
  <c r="Q45" i="53"/>
  <c r="R45" i="53" s="1"/>
  <c r="Q23" i="53"/>
  <c r="R23" i="53" s="1"/>
  <c r="Q56" i="47"/>
  <c r="R56" i="47" s="1"/>
  <c r="Q45" i="41"/>
  <c r="R45" i="41" s="1"/>
  <c r="Q45" i="46"/>
  <c r="R45" i="46" s="1"/>
  <c r="Q23" i="43"/>
  <c r="R23" i="43" s="1"/>
  <c r="Q56" i="46"/>
  <c r="R56" i="46" s="1"/>
  <c r="Q45" i="43"/>
  <c r="R45" i="43" s="1"/>
  <c r="Q23" i="46"/>
  <c r="R23" i="46" s="1"/>
  <c r="Q45" i="48"/>
  <c r="R45" i="48" s="1"/>
  <c r="Q56" i="48"/>
  <c r="R56" i="48" s="1"/>
  <c r="Q45" i="55"/>
  <c r="R45" i="55" s="1"/>
  <c r="Q23" i="48"/>
  <c r="R23" i="48" s="1"/>
  <c r="Q56" i="41"/>
  <c r="R56" i="41" s="1"/>
  <c r="H43" i="42"/>
  <c r="Q45" i="51"/>
  <c r="R45" i="51" s="1"/>
  <c r="Q45" i="47"/>
  <c r="R45" i="47" s="1"/>
  <c r="Q45" i="49"/>
  <c r="R45" i="49" s="1"/>
  <c r="Q45" i="44"/>
  <c r="R45" i="44" s="1"/>
  <c r="Q56" i="50"/>
  <c r="R56" i="50" s="1"/>
  <c r="Q23" i="54"/>
  <c r="R23" i="54" s="1"/>
  <c r="Q23" i="51"/>
  <c r="R23" i="51" s="1"/>
  <c r="Q23" i="50"/>
  <c r="R23" i="50" s="1"/>
  <c r="Q25" i="45"/>
  <c r="R25" i="45" s="1"/>
  <c r="Q46" i="53"/>
  <c r="R46" i="53" s="1"/>
  <c r="Q25" i="47"/>
  <c r="R25" i="47" s="1"/>
  <c r="Q25" i="46"/>
  <c r="R25" i="46" s="1"/>
  <c r="Q25" i="53"/>
  <c r="R25" i="53" s="1"/>
  <c r="Q25" i="52"/>
  <c r="R25" i="52" s="1"/>
  <c r="Q46" i="49"/>
  <c r="R46" i="49" s="1"/>
  <c r="Q46" i="55"/>
  <c r="R46" i="55" s="1"/>
  <c r="Q46" i="54"/>
  <c r="R46" i="54" s="1"/>
  <c r="Q25" i="44"/>
  <c r="R25" i="44" s="1"/>
  <c r="Q46" i="52"/>
  <c r="R46" i="52" s="1"/>
  <c r="Q46" i="43"/>
  <c r="R46" i="43" s="1"/>
  <c r="Q25" i="49"/>
  <c r="R25" i="49" s="1"/>
  <c r="Q25" i="55"/>
  <c r="R25" i="55" s="1"/>
  <c r="Q46" i="51"/>
  <c r="R46" i="51" s="1"/>
  <c r="Q25" i="50"/>
  <c r="R25" i="50" s="1"/>
  <c r="Q46" i="47"/>
  <c r="R46" i="47" s="1"/>
  <c r="Q46" i="48"/>
  <c r="R46" i="48" s="1"/>
  <c r="Q46" i="45"/>
  <c r="R46" i="45" s="1"/>
  <c r="Q25" i="41"/>
  <c r="R25" i="41" s="1"/>
  <c r="Q46" i="44"/>
  <c r="R46" i="44" s="1"/>
  <c r="Q46" i="41"/>
  <c r="R46" i="41" s="1"/>
  <c r="Q25" i="43"/>
  <c r="R25" i="43" s="1"/>
  <c r="Q25" i="48"/>
  <c r="R25" i="48" s="1"/>
  <c r="H47" i="42"/>
  <c r="Q46" i="50"/>
  <c r="R46" i="50" s="1"/>
  <c r="Q46" i="46"/>
  <c r="R46" i="46" s="1"/>
  <c r="Q25" i="51"/>
  <c r="R25" i="51" s="1"/>
  <c r="Q25" i="54"/>
  <c r="R25" i="54" s="1"/>
  <c r="Q62" i="46"/>
  <c r="R62" i="46" s="1"/>
  <c r="Q62" i="49"/>
  <c r="R62" i="49" s="1"/>
  <c r="Q62" i="50"/>
  <c r="R62" i="50" s="1"/>
  <c r="Q57" i="43"/>
  <c r="R57" i="43" s="1"/>
  <c r="Q47" i="55"/>
  <c r="R47" i="55" s="1"/>
  <c r="Q47" i="45"/>
  <c r="R47" i="45" s="1"/>
  <c r="Q47" i="44"/>
  <c r="R47" i="44" s="1"/>
  <c r="Q27" i="51"/>
  <c r="R27" i="51" s="1"/>
  <c r="Q47" i="41"/>
  <c r="R47" i="41" s="1"/>
  <c r="Q27" i="43"/>
  <c r="R27" i="43" s="1"/>
  <c r="Q47" i="49"/>
  <c r="R47" i="49" s="1"/>
  <c r="Q57" i="50"/>
  <c r="R57" i="50" s="1"/>
  <c r="Q27" i="55"/>
  <c r="R27" i="55" s="1"/>
  <c r="Q27" i="50"/>
  <c r="R27" i="50" s="1"/>
  <c r="Q62" i="43"/>
  <c r="R62" i="43" s="1"/>
  <c r="Q62" i="51"/>
  <c r="R62" i="51" s="1"/>
  <c r="Q62" i="52"/>
  <c r="R62" i="52" s="1"/>
  <c r="Q57" i="46"/>
  <c r="R57" i="46" s="1"/>
  <c r="Q47" i="52"/>
  <c r="R47" i="52" s="1"/>
  <c r="Q47" i="50"/>
  <c r="R47" i="50" s="1"/>
  <c r="Q27" i="53"/>
  <c r="R27" i="53" s="1"/>
  <c r="Q57" i="41"/>
  <c r="R57" i="41" s="1"/>
  <c r="Q27" i="52"/>
  <c r="R27" i="52" s="1"/>
  <c r="Q47" i="48"/>
  <c r="R47" i="48" s="1"/>
  <c r="Q27" i="41"/>
  <c r="R27" i="41" s="1"/>
  <c r="Q57" i="51"/>
  <c r="R57" i="51" s="1"/>
  <c r="Q47" i="51"/>
  <c r="R47" i="51" s="1"/>
  <c r="Q57" i="52"/>
  <c r="R57" i="52" s="1"/>
  <c r="Q62" i="41"/>
  <c r="R62" i="41" s="1"/>
  <c r="Q62" i="45"/>
  <c r="R62" i="45" s="1"/>
  <c r="Q62" i="53"/>
  <c r="R62" i="53" s="1"/>
  <c r="Q62" i="54"/>
  <c r="R62" i="54" s="1"/>
  <c r="Q57" i="54"/>
  <c r="R57" i="54" s="1"/>
  <c r="Q47" i="46"/>
  <c r="R47" i="46" s="1"/>
  <c r="Q27" i="49"/>
  <c r="R27" i="49" s="1"/>
  <c r="Q27" i="46"/>
  <c r="R27" i="46" s="1"/>
  <c r="Q57" i="53"/>
  <c r="R57" i="53" s="1"/>
  <c r="Q57" i="45"/>
  <c r="R57" i="45" s="1"/>
  <c r="Q47" i="54"/>
  <c r="R47" i="54" s="1"/>
  <c r="Q47" i="43"/>
  <c r="R47" i="43" s="1"/>
  <c r="Q47" i="47"/>
  <c r="R47" i="47" s="1"/>
  <c r="Q27" i="48"/>
  <c r="R27" i="48" s="1"/>
  <c r="H51" i="42"/>
  <c r="Q62" i="44"/>
  <c r="R62" i="44" s="1"/>
  <c r="Q62" i="47"/>
  <c r="R62" i="47" s="1"/>
  <c r="Q62" i="48"/>
  <c r="R62" i="48" s="1"/>
  <c r="Q62" i="55"/>
  <c r="R62" i="55" s="1"/>
  <c r="Q57" i="55"/>
  <c r="R57" i="55" s="1"/>
  <c r="Q27" i="44"/>
  <c r="R27" i="44" s="1"/>
  <c r="Q57" i="48"/>
  <c r="R57" i="48" s="1"/>
  <c r="Q47" i="53"/>
  <c r="R47" i="53" s="1"/>
  <c r="Q27" i="47"/>
  <c r="R27" i="47" s="1"/>
  <c r="Q57" i="49"/>
  <c r="R57" i="49" s="1"/>
  <c r="Q57" i="44"/>
  <c r="R57" i="44" s="1"/>
  <c r="Q57" i="47"/>
  <c r="R57" i="47" s="1"/>
  <c r="Q27" i="45"/>
  <c r="R27" i="45" s="1"/>
  <c r="Q27" i="54"/>
  <c r="R27" i="54" s="1"/>
  <c r="Q29" i="43"/>
  <c r="R29" i="43" s="1"/>
  <c r="Q29" i="46"/>
  <c r="R29" i="46" s="1"/>
  <c r="Q48" i="44"/>
  <c r="R48" i="44" s="1"/>
  <c r="H55" i="42"/>
  <c r="Q48" i="51"/>
  <c r="R48" i="51" s="1"/>
  <c r="Q48" i="53"/>
  <c r="R48" i="53" s="1"/>
  <c r="Q48" i="47"/>
  <c r="R48" i="47" s="1"/>
  <c r="Q29" i="52"/>
  <c r="R29" i="52" s="1"/>
  <c r="Q48" i="55"/>
  <c r="R48" i="55" s="1"/>
  <c r="Q29" i="53"/>
  <c r="R29" i="53" s="1"/>
  <c r="Q48" i="45"/>
  <c r="R48" i="45" s="1"/>
  <c r="Q48" i="48"/>
  <c r="R48" i="48" s="1"/>
  <c r="Q48" i="43"/>
  <c r="R48" i="43" s="1"/>
  <c r="Q29" i="55"/>
  <c r="R29" i="55" s="1"/>
  <c r="Q48" i="52"/>
  <c r="R48" i="52" s="1"/>
  <c r="Q48" i="41"/>
  <c r="R48" i="41" s="1"/>
  <c r="Q29" i="48"/>
  <c r="R29" i="48" s="1"/>
  <c r="Q29" i="54"/>
  <c r="R29" i="54" s="1"/>
  <c r="Q48" i="46"/>
  <c r="R48" i="46" s="1"/>
  <c r="Q29" i="47"/>
  <c r="R29" i="47" s="1"/>
  <c r="Q48" i="49"/>
  <c r="R48" i="49" s="1"/>
  <c r="Q48" i="50"/>
  <c r="R48" i="50" s="1"/>
  <c r="Q29" i="51"/>
  <c r="R29" i="51" s="1"/>
  <c r="Q29" i="45"/>
  <c r="R29" i="45" s="1"/>
  <c r="Q29" i="41"/>
  <c r="R29" i="41" s="1"/>
  <c r="Q29" i="49"/>
  <c r="R29" i="49" s="1"/>
  <c r="Q29" i="44"/>
  <c r="R29" i="44" s="1"/>
  <c r="Q48" i="54"/>
  <c r="R48" i="54" s="1"/>
  <c r="Q29" i="50"/>
  <c r="R29" i="50" s="1"/>
  <c r="Q58" i="48"/>
  <c r="R58" i="48" s="1"/>
  <c r="Q31" i="48"/>
  <c r="R31" i="48" s="1"/>
  <c r="Q49" i="52"/>
  <c r="R49" i="52" s="1"/>
  <c r="Q58" i="41"/>
  <c r="R58" i="41" s="1"/>
  <c r="Q31" i="50"/>
  <c r="R31" i="50" s="1"/>
  <c r="H59" i="42"/>
  <c r="Q58" i="55"/>
  <c r="R58" i="55" s="1"/>
  <c r="Q58" i="44"/>
  <c r="R58" i="44" s="1"/>
  <c r="Q49" i="53"/>
  <c r="R49" i="53" s="1"/>
  <c r="Q31" i="55"/>
  <c r="R31" i="55" s="1"/>
  <c r="Q49" i="55"/>
  <c r="R49" i="55" s="1"/>
  <c r="Q58" i="47"/>
  <c r="R58" i="47" s="1"/>
  <c r="Q31" i="49"/>
  <c r="R31" i="49" s="1"/>
  <c r="Q49" i="44"/>
  <c r="R49" i="44" s="1"/>
  <c r="Q58" i="50"/>
  <c r="R58" i="50" s="1"/>
  <c r="Q31" i="46"/>
  <c r="R31" i="46" s="1"/>
  <c r="Q49" i="51"/>
  <c r="R49" i="51" s="1"/>
  <c r="Q49" i="49"/>
  <c r="R49" i="49" s="1"/>
  <c r="Q58" i="43"/>
  <c r="R58" i="43" s="1"/>
  <c r="Q31" i="52"/>
  <c r="R31" i="52" s="1"/>
  <c r="Q31" i="43"/>
  <c r="R31" i="43" s="1"/>
  <c r="Q31" i="54"/>
  <c r="R31" i="54" s="1"/>
  <c r="Q58" i="51"/>
  <c r="R58" i="51" s="1"/>
  <c r="Q49" i="47"/>
  <c r="R49" i="47" s="1"/>
  <c r="Q31" i="44"/>
  <c r="R31" i="44" s="1"/>
  <c r="Q58" i="53"/>
  <c r="R58" i="53" s="1"/>
  <c r="Q49" i="48"/>
  <c r="R49" i="48" s="1"/>
  <c r="Q58" i="46"/>
  <c r="R58" i="46" s="1"/>
  <c r="Q31" i="45"/>
  <c r="R31" i="45" s="1"/>
  <c r="Q58" i="52"/>
  <c r="R58" i="52" s="1"/>
  <c r="Q49" i="54"/>
  <c r="R49" i="54" s="1"/>
  <c r="Q31" i="47"/>
  <c r="R31" i="47" s="1"/>
  <c r="Q49" i="43"/>
  <c r="R49" i="43" s="1"/>
  <c r="Q49" i="45"/>
  <c r="R49" i="45" s="1"/>
  <c r="Q31" i="51"/>
  <c r="R31" i="51" s="1"/>
  <c r="Q49" i="41"/>
  <c r="R49" i="41" s="1"/>
  <c r="Q49" i="46"/>
  <c r="R49" i="46" s="1"/>
  <c r="Q31" i="53"/>
  <c r="R31" i="53" s="1"/>
  <c r="Q58" i="45"/>
  <c r="R58" i="45" s="1"/>
  <c r="Q31" i="41"/>
  <c r="R31" i="41" s="1"/>
  <c r="Q58" i="54"/>
  <c r="R58" i="54" s="1"/>
  <c r="Q49" i="50"/>
  <c r="R49" i="50" s="1"/>
  <c r="Q58" i="49"/>
  <c r="R58" i="49" s="1"/>
  <c r="Q50" i="47"/>
  <c r="R50" i="47" s="1"/>
  <c r="Q50" i="46"/>
  <c r="R50" i="46" s="1"/>
  <c r="Q50" i="49"/>
  <c r="R50" i="49" s="1"/>
  <c r="Q50" i="48"/>
  <c r="R50" i="48" s="1"/>
  <c r="Q50" i="45"/>
  <c r="R50" i="45" s="1"/>
  <c r="Q50" i="54"/>
  <c r="R50" i="54" s="1"/>
  <c r="Q50" i="51"/>
  <c r="R50" i="51" s="1"/>
  <c r="Q50" i="43"/>
  <c r="R50" i="43" s="1"/>
  <c r="Q33" i="55"/>
  <c r="R33" i="55" s="1"/>
  <c r="Q50" i="44"/>
  <c r="R50" i="44" s="1"/>
  <c r="Q33" i="50"/>
  <c r="R33" i="50" s="1"/>
  <c r="Q50" i="52"/>
  <c r="R50" i="52" s="1"/>
  <c r="Q33" i="49"/>
  <c r="R33" i="49" s="1"/>
  <c r="H63" i="42"/>
  <c r="Q33" i="53"/>
  <c r="R33" i="53" s="1"/>
  <c r="Q50" i="41"/>
  <c r="R50" i="41" s="1"/>
  <c r="Q33" i="48"/>
  <c r="R33" i="48" s="1"/>
  <c r="Q33" i="51"/>
  <c r="R33" i="51" s="1"/>
  <c r="Q33" i="46"/>
  <c r="R33" i="46" s="1"/>
  <c r="Q33" i="43"/>
  <c r="R33" i="43" s="1"/>
  <c r="Q33" i="52"/>
  <c r="R33" i="52" s="1"/>
  <c r="Q33" i="45"/>
  <c r="R33" i="45" s="1"/>
  <c r="Q50" i="50"/>
  <c r="R50" i="50" s="1"/>
  <c r="Q33" i="47"/>
  <c r="R33" i="47" s="1"/>
  <c r="Q33" i="44"/>
  <c r="R33" i="44" s="1"/>
  <c r="Q50" i="53"/>
  <c r="R50" i="53" s="1"/>
  <c r="Q33" i="41"/>
  <c r="R33" i="41" s="1"/>
  <c r="Q50" i="55"/>
  <c r="R50" i="55" s="1"/>
  <c r="Q33" i="54"/>
  <c r="R33" i="54" s="1"/>
  <c r="K27" i="42"/>
  <c r="Q27" i="42"/>
  <c r="N27" i="42"/>
  <c r="T27" i="42"/>
  <c r="K7" i="42"/>
  <c r="T7" i="42"/>
  <c r="N7" i="42"/>
  <c r="Q7" i="42"/>
  <c r="N29" i="32"/>
  <c r="K29" i="32"/>
  <c r="Q29" i="32"/>
  <c r="T29" i="32"/>
  <c r="Q27" i="32"/>
  <c r="T27" i="32"/>
  <c r="N27" i="32"/>
  <c r="K27" i="32"/>
  <c r="K38" i="32"/>
  <c r="T38" i="32"/>
  <c r="Q38" i="32"/>
  <c r="N38" i="32"/>
  <c r="Q64" i="31"/>
  <c r="R64" i="31" s="1"/>
  <c r="S63" i="31" s="1"/>
  <c r="Q19" i="31"/>
  <c r="R19" i="31" s="1"/>
  <c r="H35" i="32"/>
  <c r="Q43" i="31"/>
  <c r="R43" i="31" s="1"/>
  <c r="Q61" i="31"/>
  <c r="R61" i="31" s="1"/>
  <c r="Q55" i="31"/>
  <c r="R55" i="31" s="1"/>
  <c r="K66" i="32"/>
  <c r="T66" i="32"/>
  <c r="Q66" i="32"/>
  <c r="N66" i="32"/>
  <c r="N54" i="32"/>
  <c r="T54" i="32"/>
  <c r="Q54" i="32"/>
  <c r="K54" i="32"/>
  <c r="Q46" i="32"/>
  <c r="T46" i="32"/>
  <c r="K46" i="32"/>
  <c r="N46" i="32"/>
  <c r="Q25" i="31"/>
  <c r="R25" i="31" s="1"/>
  <c r="H47" i="32"/>
  <c r="Q46" i="31"/>
  <c r="R46" i="31" s="1"/>
  <c r="Q50" i="31"/>
  <c r="R50" i="31" s="1"/>
  <c r="Q33" i="31"/>
  <c r="R33" i="31" s="1"/>
  <c r="H63" i="32"/>
  <c r="T60" i="32"/>
  <c r="Q60" i="32"/>
  <c r="N60" i="32"/>
  <c r="K60" i="32"/>
  <c r="Q42" i="17"/>
  <c r="N42" i="17"/>
  <c r="T42" i="17"/>
  <c r="K42" i="17"/>
  <c r="T58" i="17"/>
  <c r="Q58" i="17"/>
  <c r="N58" i="17"/>
  <c r="K58" i="17"/>
  <c r="Q21" i="16"/>
  <c r="R21" i="16" s="1"/>
  <c r="H39" i="17"/>
  <c r="Q44" i="16"/>
  <c r="R44" i="16" s="1"/>
  <c r="H55" i="17"/>
  <c r="Q48" i="16"/>
  <c r="R48" i="16" s="1"/>
  <c r="Q29" i="16"/>
  <c r="R29" i="16" s="1"/>
  <c r="Q22" i="16"/>
  <c r="R22" i="16" s="1"/>
  <c r="H41" i="17"/>
  <c r="H57" i="17"/>
  <c r="Q30" i="16"/>
  <c r="R30" i="16" s="1"/>
  <c r="K40" i="17"/>
  <c r="Q40" i="17"/>
  <c r="N40" i="17"/>
  <c r="T40" i="17"/>
  <c r="K56" i="17"/>
  <c r="T56" i="17"/>
  <c r="Q56" i="17"/>
  <c r="N56" i="17"/>
  <c r="C95" i="46"/>
  <c r="C94" i="46"/>
  <c r="C97" i="46"/>
  <c r="K9" i="32"/>
  <c r="N9" i="32"/>
  <c r="T9" i="32"/>
  <c r="Q9" i="32"/>
  <c r="B97" i="31"/>
  <c r="B86" i="31"/>
  <c r="F82" i="31" s="1"/>
  <c r="Q12" i="40"/>
  <c r="T12" i="40"/>
  <c r="N12" i="40"/>
  <c r="K12" i="40"/>
  <c r="K20" i="40"/>
  <c r="N20" i="40"/>
  <c r="Q20" i="40"/>
  <c r="T20" i="40"/>
  <c r="T28" i="40"/>
  <c r="N28" i="40"/>
  <c r="K28" i="40"/>
  <c r="Q28" i="40"/>
  <c r="T38" i="36"/>
  <c r="K38" i="36"/>
  <c r="Q38" i="36"/>
  <c r="N38" i="36"/>
  <c r="H49" i="36"/>
  <c r="Q26" i="35"/>
  <c r="R26" i="35" s="1"/>
  <c r="T36" i="36"/>
  <c r="Q36" i="36"/>
  <c r="N36" i="36"/>
  <c r="K36" i="36"/>
  <c r="H51" i="36"/>
  <c r="Q62" i="35"/>
  <c r="R62" i="35" s="1"/>
  <c r="Q27" i="35"/>
  <c r="R27" i="35" s="1"/>
  <c r="Q57" i="35"/>
  <c r="R57" i="35" s="1"/>
  <c r="Q47" i="35"/>
  <c r="R47" i="35" s="1"/>
  <c r="B96" i="16"/>
  <c r="B85" i="16"/>
  <c r="K63" i="21"/>
  <c r="Q63" i="21"/>
  <c r="N63" i="21"/>
  <c r="T63" i="21"/>
  <c r="K57" i="21"/>
  <c r="N57" i="21"/>
  <c r="T57" i="21"/>
  <c r="Q57" i="21"/>
  <c r="N51" i="21"/>
  <c r="Q51" i="21"/>
  <c r="K51" i="21"/>
  <c r="T51" i="21"/>
  <c r="Q50" i="13"/>
  <c r="K50" i="13"/>
  <c r="T50" i="13"/>
  <c r="N50" i="13"/>
  <c r="H37" i="13"/>
  <c r="Q20" i="12"/>
  <c r="R20" i="12" s="1"/>
  <c r="H53" i="13"/>
  <c r="Q28" i="12"/>
  <c r="R28" i="12" s="1"/>
  <c r="Q48" i="13"/>
  <c r="K48" i="13"/>
  <c r="T48" i="13"/>
  <c r="N48" i="13"/>
  <c r="H39" i="13"/>
  <c r="Q44" i="12"/>
  <c r="R44" i="12" s="1"/>
  <c r="Q21" i="12"/>
  <c r="R21" i="12" s="1"/>
  <c r="H55" i="13"/>
  <c r="Q48" i="12"/>
  <c r="R48" i="12" s="1"/>
  <c r="Q29" i="12"/>
  <c r="R29" i="12" s="1"/>
  <c r="Q31" i="12"/>
  <c r="R31" i="12" s="1"/>
  <c r="H59" i="13"/>
  <c r="Q49" i="12"/>
  <c r="R49" i="12" s="1"/>
  <c r="Q58" i="12"/>
  <c r="R58" i="12" s="1"/>
  <c r="H65" i="13"/>
  <c r="Q34" i="12"/>
  <c r="R34" i="12" s="1"/>
  <c r="T5" i="13"/>
  <c r="K5" i="13"/>
  <c r="N5" i="13"/>
  <c r="Q5" i="13"/>
  <c r="N29" i="42"/>
  <c r="Q29" i="42"/>
  <c r="T29" i="42"/>
  <c r="K29" i="42"/>
  <c r="K5" i="42"/>
  <c r="N5" i="42"/>
  <c r="Q5" i="42"/>
  <c r="T5" i="42"/>
  <c r="Q9" i="36"/>
  <c r="N9" i="36"/>
  <c r="K9" i="36"/>
  <c r="T9" i="36"/>
  <c r="N25" i="34"/>
  <c r="Q25" i="34"/>
  <c r="K25" i="34"/>
  <c r="T25" i="34"/>
  <c r="Q23" i="13"/>
  <c r="N23" i="13"/>
  <c r="T23" i="13"/>
  <c r="K23" i="13"/>
  <c r="N33" i="13"/>
  <c r="T33" i="13"/>
  <c r="Q33" i="13"/>
  <c r="K33" i="13"/>
  <c r="N17" i="34"/>
  <c r="Q17" i="34"/>
  <c r="K17" i="34"/>
  <c r="T17" i="34"/>
  <c r="Q53" i="18"/>
  <c r="R53" i="18" s="1"/>
  <c r="Q11" i="18"/>
  <c r="R11" i="18" s="1"/>
  <c r="Q60" i="18"/>
  <c r="R60" i="18" s="1"/>
  <c r="Q39" i="18"/>
  <c r="R39" i="18" s="1"/>
  <c r="H19" i="19"/>
  <c r="Q4" i="18"/>
  <c r="R4" i="18" s="1"/>
  <c r="H5" i="19"/>
  <c r="B85" i="18"/>
  <c r="B96" i="18"/>
  <c r="N30" i="19"/>
  <c r="T30" i="19"/>
  <c r="K30" i="19"/>
  <c r="Q30" i="19"/>
  <c r="K20" i="19"/>
  <c r="Q20" i="19"/>
  <c r="T20" i="19"/>
  <c r="N20" i="19"/>
  <c r="Q16" i="19"/>
  <c r="K16" i="19"/>
  <c r="T16" i="19"/>
  <c r="N16" i="19"/>
  <c r="G65" i="19"/>
  <c r="G62" i="19"/>
  <c r="H62" i="19" s="1"/>
  <c r="G59" i="19"/>
  <c r="G56" i="19"/>
  <c r="H56" i="19" s="1"/>
  <c r="G53" i="19"/>
  <c r="G51" i="19"/>
  <c r="G49" i="19"/>
  <c r="G46" i="19"/>
  <c r="H46" i="19" s="1"/>
  <c r="G43" i="19"/>
  <c r="G60" i="19"/>
  <c r="H60" i="19" s="1"/>
  <c r="G57" i="19"/>
  <c r="G54" i="19"/>
  <c r="H54" i="19" s="1"/>
  <c r="G44" i="19"/>
  <c r="H44" i="19" s="1"/>
  <c r="G41" i="19"/>
  <c r="G38" i="19"/>
  <c r="H38" i="19" s="1"/>
  <c r="G66" i="19"/>
  <c r="H66" i="19" s="1"/>
  <c r="G63" i="19"/>
  <c r="G55" i="19"/>
  <c r="G52" i="19"/>
  <c r="H52" i="19" s="1"/>
  <c r="G50" i="19"/>
  <c r="H50" i="19" s="1"/>
  <c r="G47" i="19"/>
  <c r="G64" i="19"/>
  <c r="H64" i="19" s="1"/>
  <c r="G61" i="19"/>
  <c r="G58" i="19"/>
  <c r="H58" i="19" s="1"/>
  <c r="G48" i="19"/>
  <c r="H48" i="19" s="1"/>
  <c r="G45" i="19"/>
  <c r="G42" i="19"/>
  <c r="H42" i="19" s="1"/>
  <c r="G36" i="19"/>
  <c r="H36" i="19" s="1"/>
  <c r="G37" i="19"/>
  <c r="G39" i="19"/>
  <c r="G40" i="19"/>
  <c r="H40" i="19" s="1"/>
  <c r="G35" i="19"/>
  <c r="N12" i="19"/>
  <c r="K12" i="19"/>
  <c r="Q12" i="19"/>
  <c r="T12" i="19"/>
  <c r="K15" i="17"/>
  <c r="Q15" i="17"/>
  <c r="N15" i="17"/>
  <c r="T15" i="17"/>
  <c r="C98" i="53"/>
  <c r="C99" i="53" s="1"/>
  <c r="C100" i="53" s="1"/>
  <c r="C101" i="53" s="1"/>
  <c r="C84" i="44"/>
  <c r="C83" i="44"/>
  <c r="C85" i="44"/>
  <c r="Q27" i="34"/>
  <c r="K27" i="34"/>
  <c r="N27" i="34"/>
  <c r="T27" i="34"/>
  <c r="K42" i="34"/>
  <c r="Q42" i="34"/>
  <c r="N42" i="34"/>
  <c r="T42" i="34"/>
  <c r="N56" i="34"/>
  <c r="K56" i="34"/>
  <c r="T56" i="34"/>
  <c r="Q56" i="34"/>
  <c r="H45" i="34"/>
  <c r="Q24" i="33"/>
  <c r="R24" i="33" s="1"/>
  <c r="H41" i="34"/>
  <c r="Q22" i="33"/>
  <c r="R22" i="33" s="1"/>
  <c r="T38" i="34"/>
  <c r="N38" i="34"/>
  <c r="Q38" i="34"/>
  <c r="K38" i="34"/>
  <c r="N52" i="34"/>
  <c r="Q52" i="34"/>
  <c r="T52" i="34"/>
  <c r="K52" i="34"/>
  <c r="Q64" i="33"/>
  <c r="R64" i="33" s="1"/>
  <c r="S63" i="33" s="1"/>
  <c r="H35" i="34"/>
  <c r="Q19" i="33"/>
  <c r="R19" i="33" s="1"/>
  <c r="Q43" i="33"/>
  <c r="R43" i="33" s="1"/>
  <c r="Q61" i="33"/>
  <c r="R61" i="33" s="1"/>
  <c r="Q55" i="33"/>
  <c r="R55" i="33" s="1"/>
  <c r="Q57" i="33"/>
  <c r="R57" i="33" s="1"/>
  <c r="Q27" i="33"/>
  <c r="R27" i="33" s="1"/>
  <c r="Q62" i="33"/>
  <c r="R62" i="33" s="1"/>
  <c r="H51" i="34"/>
  <c r="Q47" i="33"/>
  <c r="R47" i="33" s="1"/>
  <c r="T47" i="21"/>
  <c r="N47" i="21"/>
  <c r="K47" i="21"/>
  <c r="Q47" i="21"/>
  <c r="N17" i="32"/>
  <c r="Q17" i="32"/>
  <c r="T17" i="32"/>
  <c r="K17" i="32"/>
  <c r="T11" i="32"/>
  <c r="N11" i="32"/>
  <c r="K11" i="32"/>
  <c r="Q11" i="32"/>
  <c r="K29" i="17"/>
  <c r="Q29" i="17"/>
  <c r="N29" i="17"/>
  <c r="T29" i="17"/>
  <c r="K15" i="34"/>
  <c r="T15" i="34"/>
  <c r="Q15" i="34"/>
  <c r="N15" i="34"/>
  <c r="T65" i="21"/>
  <c r="Q65" i="21"/>
  <c r="K65" i="21"/>
  <c r="N65" i="21"/>
  <c r="T43" i="21"/>
  <c r="Q43" i="21"/>
  <c r="N43" i="21"/>
  <c r="K43" i="21"/>
  <c r="C95" i="44"/>
  <c r="C94" i="44"/>
  <c r="C96" i="44"/>
  <c r="N13" i="13"/>
  <c r="K13" i="13"/>
  <c r="T13" i="13"/>
  <c r="Q13" i="13"/>
  <c r="T36" i="42"/>
  <c r="Q36" i="42"/>
  <c r="K36" i="42"/>
  <c r="N36" i="42"/>
  <c r="K40" i="42"/>
  <c r="N40" i="42"/>
  <c r="Q40" i="42"/>
  <c r="T40" i="42"/>
  <c r="K44" i="42"/>
  <c r="N44" i="42"/>
  <c r="T44" i="42"/>
  <c r="Q44" i="42"/>
  <c r="K48" i="42"/>
  <c r="N48" i="42"/>
  <c r="Q48" i="42"/>
  <c r="T48" i="42"/>
  <c r="Q52" i="42"/>
  <c r="N52" i="42"/>
  <c r="K52" i="42"/>
  <c r="T52" i="42"/>
  <c r="K56" i="42"/>
  <c r="N56" i="42"/>
  <c r="T56" i="42"/>
  <c r="Q56" i="42"/>
  <c r="T60" i="42"/>
  <c r="N60" i="42"/>
  <c r="Q60" i="42"/>
  <c r="K60" i="42"/>
  <c r="K64" i="42"/>
  <c r="Q64" i="42"/>
  <c r="N64" i="42"/>
  <c r="T64" i="42"/>
  <c r="Q19" i="42"/>
  <c r="K19" i="42"/>
  <c r="T19" i="42"/>
  <c r="N19" i="42"/>
  <c r="K3" i="42"/>
  <c r="T3" i="42"/>
  <c r="N3" i="42"/>
  <c r="Q3" i="42"/>
  <c r="T31" i="32"/>
  <c r="K31" i="32"/>
  <c r="Q31" i="32"/>
  <c r="N31" i="32"/>
  <c r="H39" i="32"/>
  <c r="Q44" i="31"/>
  <c r="R44" i="31" s="1"/>
  <c r="Q21" i="31"/>
  <c r="R21" i="31" s="1"/>
  <c r="Q22" i="31"/>
  <c r="R22" i="31" s="1"/>
  <c r="H41" i="32"/>
  <c r="Q20" i="31"/>
  <c r="R20" i="31" s="1"/>
  <c r="H37" i="32"/>
  <c r="N36" i="32"/>
  <c r="T36" i="32"/>
  <c r="K36" i="32"/>
  <c r="Q36" i="32"/>
  <c r="Q26" i="31"/>
  <c r="R26" i="31" s="1"/>
  <c r="H49" i="32"/>
  <c r="Q62" i="31"/>
  <c r="R62" i="31" s="1"/>
  <c r="Q27" i="31"/>
  <c r="R27" i="31" s="1"/>
  <c r="Q47" i="31"/>
  <c r="R47" i="31" s="1"/>
  <c r="Q57" i="31"/>
  <c r="R57" i="31" s="1"/>
  <c r="H51" i="32"/>
  <c r="N48" i="32"/>
  <c r="T48" i="32"/>
  <c r="K48" i="32"/>
  <c r="Q48" i="32"/>
  <c r="T64" i="32"/>
  <c r="K64" i="32"/>
  <c r="N64" i="32"/>
  <c r="Q64" i="32"/>
  <c r="H45" i="17"/>
  <c r="Q24" i="16"/>
  <c r="R24" i="16" s="1"/>
  <c r="Q32" i="16"/>
  <c r="R32" i="16" s="1"/>
  <c r="H61" i="17"/>
  <c r="Q46" i="16"/>
  <c r="R46" i="16" s="1"/>
  <c r="Q25" i="16"/>
  <c r="R25" i="16" s="1"/>
  <c r="H47" i="17"/>
  <c r="Q50" i="16"/>
  <c r="R50" i="16" s="1"/>
  <c r="Q33" i="16"/>
  <c r="R33" i="16" s="1"/>
  <c r="H63" i="17"/>
  <c r="N44" i="17"/>
  <c r="K44" i="17"/>
  <c r="Q44" i="17"/>
  <c r="T44" i="17"/>
  <c r="N60" i="17"/>
  <c r="K60" i="17"/>
  <c r="T60" i="17"/>
  <c r="Q60" i="17"/>
  <c r="Q56" i="16"/>
  <c r="R56" i="16" s="1"/>
  <c r="Q45" i="16"/>
  <c r="R45" i="16" s="1"/>
  <c r="Q23" i="16"/>
  <c r="R23" i="16" s="1"/>
  <c r="H43" i="17"/>
  <c r="Q31" i="16"/>
  <c r="R31" i="16" s="1"/>
  <c r="H59" i="17"/>
  <c r="Q58" i="16"/>
  <c r="R58" i="16" s="1"/>
  <c r="Q49" i="16"/>
  <c r="R49" i="16" s="1"/>
  <c r="N21" i="34"/>
  <c r="Q21" i="34"/>
  <c r="T21" i="34"/>
  <c r="K21" i="34"/>
  <c r="F82" i="35" l="1"/>
  <c r="C83" i="35" s="1"/>
  <c r="S63" i="35"/>
  <c r="C87" i="52"/>
  <c r="C88" i="52" s="1"/>
  <c r="C89" i="52" s="1"/>
  <c r="C90" i="52" s="1"/>
  <c r="N7" i="36"/>
  <c r="Q7" i="36"/>
  <c r="T7" i="36"/>
  <c r="N27" i="36"/>
  <c r="T27" i="36"/>
  <c r="Q27" i="36"/>
  <c r="Q3" i="36"/>
  <c r="N3" i="36"/>
  <c r="N21" i="36"/>
  <c r="K3" i="36"/>
  <c r="T21" i="36"/>
  <c r="Q21" i="36"/>
  <c r="L35" i="22"/>
  <c r="L34" i="22" s="1"/>
  <c r="Q5" i="36"/>
  <c r="N5" i="36"/>
  <c r="K5" i="36"/>
  <c r="K29" i="36"/>
  <c r="F35" i="22"/>
  <c r="F34" i="22" s="1"/>
  <c r="J35" i="22"/>
  <c r="J34" i="22" s="1"/>
  <c r="N32" i="22"/>
  <c r="N35" i="22" s="1"/>
  <c r="N34" i="22" s="1"/>
  <c r="C85" i="41"/>
  <c r="C86" i="41"/>
  <c r="T23" i="36"/>
  <c r="Q29" i="36"/>
  <c r="N15" i="36"/>
  <c r="N67" i="38"/>
  <c r="N68" i="38" s="1"/>
  <c r="N69" i="38" s="1"/>
  <c r="K25" i="36"/>
  <c r="K15" i="36"/>
  <c r="Q15" i="36"/>
  <c r="T29" i="36"/>
  <c r="B96" i="39"/>
  <c r="F94" i="39" s="1"/>
  <c r="Q13" i="36"/>
  <c r="C98" i="37"/>
  <c r="C99" i="37" s="1"/>
  <c r="C100" i="37" s="1"/>
  <c r="C101" i="37" s="1"/>
  <c r="B85" i="39"/>
  <c r="F82" i="39" s="1"/>
  <c r="C83" i="39" s="1"/>
  <c r="C87" i="37"/>
  <c r="C88" i="37" s="1"/>
  <c r="C89" i="37" s="1"/>
  <c r="C90" i="37" s="1"/>
  <c r="F82" i="18"/>
  <c r="C83" i="18" s="1"/>
  <c r="C97" i="35"/>
  <c r="C95" i="35"/>
  <c r="S66" i="37"/>
  <c r="T13" i="36"/>
  <c r="K13" i="36"/>
  <c r="T25" i="36"/>
  <c r="N25" i="36"/>
  <c r="K67" i="38"/>
  <c r="K68" i="38" s="1"/>
  <c r="K69" i="38" s="1"/>
  <c r="N23" i="36"/>
  <c r="Q23" i="36"/>
  <c r="Q67" i="38"/>
  <c r="Q68" i="38" s="1"/>
  <c r="Q69" i="38" s="1"/>
  <c r="S59" i="47"/>
  <c r="S59" i="35"/>
  <c r="S66" i="20"/>
  <c r="T67" i="38"/>
  <c r="T68" i="38" s="1"/>
  <c r="T69" i="38" s="1"/>
  <c r="C84" i="41"/>
  <c r="C96" i="35"/>
  <c r="S51" i="55"/>
  <c r="Q38" i="24"/>
  <c r="N38" i="24"/>
  <c r="T38" i="24"/>
  <c r="K38" i="24"/>
  <c r="Q44" i="23"/>
  <c r="R44" i="23" s="1"/>
  <c r="Q21" i="23"/>
  <c r="R21" i="23" s="1"/>
  <c r="H39" i="24"/>
  <c r="Q48" i="23"/>
  <c r="R48" i="23" s="1"/>
  <c r="Q29" i="23"/>
  <c r="R29" i="23" s="1"/>
  <c r="H55" i="24"/>
  <c r="N54" i="24"/>
  <c r="K54" i="24"/>
  <c r="T54" i="24"/>
  <c r="Q54" i="24"/>
  <c r="K44" i="24"/>
  <c r="N44" i="24"/>
  <c r="T44" i="24"/>
  <c r="Q44" i="24"/>
  <c r="K60" i="24"/>
  <c r="T60" i="24"/>
  <c r="N60" i="24"/>
  <c r="Q60" i="24"/>
  <c r="H37" i="24"/>
  <c r="Q20" i="23"/>
  <c r="R20" i="23" s="1"/>
  <c r="H53" i="24"/>
  <c r="Q28" i="23"/>
  <c r="R28" i="23" s="1"/>
  <c r="F14" i="22"/>
  <c r="F17" i="22" s="1"/>
  <c r="F16" i="22" s="1"/>
  <c r="B85" i="23"/>
  <c r="F82" i="23" s="1"/>
  <c r="B96" i="23"/>
  <c r="F94" i="23" s="1"/>
  <c r="C97" i="23" s="1"/>
  <c r="K13" i="24"/>
  <c r="N13" i="24"/>
  <c r="T13" i="24"/>
  <c r="Q13" i="24"/>
  <c r="T31" i="24"/>
  <c r="K31" i="24"/>
  <c r="Q31" i="24"/>
  <c r="N31" i="24"/>
  <c r="T21" i="24"/>
  <c r="Q21" i="24"/>
  <c r="N21" i="24"/>
  <c r="K21" i="24"/>
  <c r="K17" i="24"/>
  <c r="T17" i="24"/>
  <c r="N17" i="24"/>
  <c r="Q17" i="24"/>
  <c r="N50" i="24"/>
  <c r="T50" i="24"/>
  <c r="Q50" i="24"/>
  <c r="K50" i="24"/>
  <c r="Q56" i="23"/>
  <c r="R56" i="23" s="1"/>
  <c r="H43" i="24"/>
  <c r="Q45" i="23"/>
  <c r="R45" i="23" s="1"/>
  <c r="Q23" i="23"/>
  <c r="R23" i="23" s="1"/>
  <c r="H59" i="24"/>
  <c r="Q58" i="23"/>
  <c r="R58" i="23" s="1"/>
  <c r="Q31" i="23"/>
  <c r="R31" i="23" s="1"/>
  <c r="Q49" i="23"/>
  <c r="R49" i="23" s="1"/>
  <c r="N66" i="24"/>
  <c r="Q66" i="24"/>
  <c r="K66" i="24"/>
  <c r="T66" i="24"/>
  <c r="Q48" i="24"/>
  <c r="K48" i="24"/>
  <c r="N48" i="24"/>
  <c r="T48" i="24"/>
  <c r="K64" i="24"/>
  <c r="T64" i="24"/>
  <c r="Q64" i="24"/>
  <c r="N64" i="24"/>
  <c r="Q22" i="23"/>
  <c r="R22" i="23" s="1"/>
  <c r="H41" i="24"/>
  <c r="H57" i="24"/>
  <c r="Q30" i="23"/>
  <c r="R30" i="23" s="1"/>
  <c r="T19" i="24"/>
  <c r="Q19" i="24"/>
  <c r="N19" i="24"/>
  <c r="K19" i="24"/>
  <c r="K25" i="24"/>
  <c r="Q25" i="24"/>
  <c r="T25" i="24"/>
  <c r="N25" i="24"/>
  <c r="Q15" i="24"/>
  <c r="K15" i="24"/>
  <c r="T15" i="24"/>
  <c r="N15" i="24"/>
  <c r="Q11" i="24"/>
  <c r="N11" i="24"/>
  <c r="K11" i="24"/>
  <c r="T11" i="24"/>
  <c r="Q33" i="24"/>
  <c r="T33" i="24"/>
  <c r="K33" i="24"/>
  <c r="N33" i="24"/>
  <c r="T62" i="24"/>
  <c r="N62" i="24"/>
  <c r="Q62" i="24"/>
  <c r="K62" i="24"/>
  <c r="H47" i="24"/>
  <c r="Q25" i="23"/>
  <c r="R25" i="23" s="1"/>
  <c r="Q46" i="23"/>
  <c r="R46" i="23" s="1"/>
  <c r="Q33" i="23"/>
  <c r="R33" i="23" s="1"/>
  <c r="H63" i="24"/>
  <c r="Q50" i="23"/>
  <c r="R50" i="23" s="1"/>
  <c r="T36" i="24"/>
  <c r="N36" i="24"/>
  <c r="K36" i="24"/>
  <c r="Q36" i="24"/>
  <c r="Q52" i="24"/>
  <c r="T52" i="24"/>
  <c r="N52" i="24"/>
  <c r="K52" i="24"/>
  <c r="Q46" i="24"/>
  <c r="N46" i="24"/>
  <c r="T46" i="24"/>
  <c r="K46" i="24"/>
  <c r="Q24" i="23"/>
  <c r="R24" i="23" s="1"/>
  <c r="H45" i="24"/>
  <c r="H61" i="24"/>
  <c r="Q32" i="23"/>
  <c r="R32" i="23" s="1"/>
  <c r="N29" i="24"/>
  <c r="T29" i="24"/>
  <c r="Q29" i="24"/>
  <c r="K29" i="24"/>
  <c r="K5" i="24"/>
  <c r="T5" i="24"/>
  <c r="N5" i="24"/>
  <c r="Q5" i="24"/>
  <c r="Q9" i="24"/>
  <c r="T9" i="24"/>
  <c r="N9" i="24"/>
  <c r="K9" i="24"/>
  <c r="N27" i="24"/>
  <c r="Q27" i="24"/>
  <c r="K27" i="24"/>
  <c r="T27" i="24"/>
  <c r="N23" i="24"/>
  <c r="T23" i="24"/>
  <c r="K23" i="24"/>
  <c r="Q23" i="24"/>
  <c r="K7" i="24"/>
  <c r="Q7" i="24"/>
  <c r="T7" i="24"/>
  <c r="N7" i="24"/>
  <c r="Q19" i="23"/>
  <c r="R19" i="23" s="1"/>
  <c r="H35" i="24"/>
  <c r="Q43" i="23"/>
  <c r="R43" i="23" s="1"/>
  <c r="Q64" i="23"/>
  <c r="R64" i="23" s="1"/>
  <c r="S63" i="23" s="1"/>
  <c r="Q61" i="23"/>
  <c r="R61" i="23" s="1"/>
  <c r="Q55" i="23"/>
  <c r="R55" i="23" s="1"/>
  <c r="Q47" i="23"/>
  <c r="R47" i="23" s="1"/>
  <c r="Q27" i="23"/>
  <c r="R27" i="23" s="1"/>
  <c r="Q57" i="23"/>
  <c r="R57" i="23" s="1"/>
  <c r="Q62" i="23"/>
  <c r="R62" i="23" s="1"/>
  <c r="H51" i="24"/>
  <c r="N42" i="24"/>
  <c r="K42" i="24"/>
  <c r="T42" i="24"/>
  <c r="Q42" i="24"/>
  <c r="Q40" i="24"/>
  <c r="N40" i="24"/>
  <c r="T40" i="24"/>
  <c r="K40" i="24"/>
  <c r="Q56" i="24"/>
  <c r="T56" i="24"/>
  <c r="K56" i="24"/>
  <c r="N56" i="24"/>
  <c r="Q58" i="24"/>
  <c r="K58" i="24"/>
  <c r="T58" i="24"/>
  <c r="N58" i="24"/>
  <c r="Q26" i="23"/>
  <c r="R26" i="23" s="1"/>
  <c r="H49" i="24"/>
  <c r="H65" i="24"/>
  <c r="Q34" i="23"/>
  <c r="R34" i="23" s="1"/>
  <c r="Q3" i="24"/>
  <c r="K3" i="24"/>
  <c r="N3" i="24"/>
  <c r="T3" i="24"/>
  <c r="C95" i="41"/>
  <c r="C94" i="41"/>
  <c r="C96" i="41"/>
  <c r="C97" i="41"/>
  <c r="C83" i="41"/>
  <c r="S59" i="16"/>
  <c r="S59" i="12"/>
  <c r="S59" i="53"/>
  <c r="S35" i="44"/>
  <c r="S35" i="50"/>
  <c r="S51" i="43"/>
  <c r="S35" i="51"/>
  <c r="S59" i="55"/>
  <c r="S51" i="31"/>
  <c r="S51" i="41"/>
  <c r="S3" i="55"/>
  <c r="S3" i="53"/>
  <c r="S59" i="50"/>
  <c r="S3" i="51"/>
  <c r="S51" i="51"/>
  <c r="S3" i="46"/>
  <c r="S35" i="41"/>
  <c r="S3" i="45"/>
  <c r="S35" i="45"/>
  <c r="S35" i="48"/>
  <c r="S51" i="53"/>
  <c r="S59" i="44"/>
  <c r="H67" i="42"/>
  <c r="S59" i="51"/>
  <c r="S59" i="48"/>
  <c r="S59" i="54"/>
  <c r="S51" i="44"/>
  <c r="S59" i="52"/>
  <c r="C98" i="55"/>
  <c r="C99" i="55" s="1"/>
  <c r="C100" i="55" s="1"/>
  <c r="C101" i="55" s="1"/>
  <c r="S35" i="31"/>
  <c r="S3" i="33"/>
  <c r="S51" i="12"/>
  <c r="S3" i="35"/>
  <c r="C83" i="12"/>
  <c r="C84" i="12"/>
  <c r="C86" i="12"/>
  <c r="C85" i="12"/>
  <c r="S3" i="16"/>
  <c r="S3" i="31"/>
  <c r="S51" i="33"/>
  <c r="K67" i="21"/>
  <c r="K68" i="21" s="1"/>
  <c r="K69" i="21" s="1"/>
  <c r="T67" i="21"/>
  <c r="T68" i="21" s="1"/>
  <c r="T69" i="21" s="1"/>
  <c r="S35" i="33"/>
  <c r="S35" i="35"/>
  <c r="S35" i="16"/>
  <c r="S59" i="31"/>
  <c r="S3" i="44"/>
  <c r="S59" i="43"/>
  <c r="S3" i="41"/>
  <c r="S51" i="49"/>
  <c r="S3" i="48"/>
  <c r="S59" i="49"/>
  <c r="S51" i="54"/>
  <c r="S51" i="50"/>
  <c r="S51" i="46"/>
  <c r="S51" i="52"/>
  <c r="S35" i="43"/>
  <c r="H67" i="32"/>
  <c r="S3" i="49"/>
  <c r="S35" i="49"/>
  <c r="S51" i="48"/>
  <c r="S51" i="45"/>
  <c r="S3" i="50"/>
  <c r="S3" i="54"/>
  <c r="S35" i="47"/>
  <c r="S3" i="47"/>
  <c r="S59" i="45"/>
  <c r="Q67" i="21"/>
  <c r="Q68" i="21" s="1"/>
  <c r="Q69" i="21" s="1"/>
  <c r="C87" i="55"/>
  <c r="C88" i="55" s="1"/>
  <c r="C89" i="55" s="1"/>
  <c r="C90" i="55" s="1"/>
  <c r="S35" i="46"/>
  <c r="S51" i="47"/>
  <c r="S35" i="55"/>
  <c r="S3" i="43"/>
  <c r="S35" i="54"/>
  <c r="N67" i="21"/>
  <c r="N68" i="21" s="1"/>
  <c r="N69" i="21" s="1"/>
  <c r="C87" i="44"/>
  <c r="C88" i="44" s="1"/>
  <c r="C89" i="44" s="1"/>
  <c r="C90" i="44" s="1"/>
  <c r="S59" i="33"/>
  <c r="S35" i="12"/>
  <c r="S3" i="12"/>
  <c r="S35" i="52"/>
  <c r="S35" i="53"/>
  <c r="S59" i="41"/>
  <c r="S3" i="52"/>
  <c r="S59" i="46"/>
  <c r="S51" i="35"/>
  <c r="H67" i="17"/>
  <c r="S51" i="16"/>
  <c r="C87" i="46"/>
  <c r="C88" i="46" s="1"/>
  <c r="C89" i="46" s="1"/>
  <c r="C90" i="46" s="1"/>
  <c r="C83" i="31"/>
  <c r="C84" i="31"/>
  <c r="C85" i="31"/>
  <c r="N47" i="17"/>
  <c r="Q47" i="17"/>
  <c r="K47" i="17"/>
  <c r="T47" i="17"/>
  <c r="N51" i="34"/>
  <c r="Q51" i="34"/>
  <c r="T51" i="34"/>
  <c r="K51" i="34"/>
  <c r="T35" i="34"/>
  <c r="N35" i="34"/>
  <c r="K35" i="34"/>
  <c r="Q35" i="34"/>
  <c r="N36" i="19"/>
  <c r="T36" i="19"/>
  <c r="Q36" i="19"/>
  <c r="K36" i="19"/>
  <c r="K46" i="19"/>
  <c r="T46" i="19"/>
  <c r="N46" i="19"/>
  <c r="Q46" i="19"/>
  <c r="N43" i="17"/>
  <c r="K43" i="17"/>
  <c r="Q43" i="17"/>
  <c r="T43" i="17"/>
  <c r="N63" i="17"/>
  <c r="T63" i="17"/>
  <c r="K63" i="17"/>
  <c r="Q63" i="17"/>
  <c r="N37" i="32"/>
  <c r="K37" i="32"/>
  <c r="T37" i="32"/>
  <c r="Q37" i="32"/>
  <c r="Q45" i="34"/>
  <c r="T45" i="34"/>
  <c r="N45" i="34"/>
  <c r="K45" i="34"/>
  <c r="N40" i="19"/>
  <c r="Q40" i="19"/>
  <c r="T40" i="19"/>
  <c r="K40" i="19"/>
  <c r="Q42" i="19"/>
  <c r="N42" i="19"/>
  <c r="T42" i="19"/>
  <c r="K42" i="19"/>
  <c r="H61" i="19"/>
  <c r="Q32" i="18"/>
  <c r="R32" i="18" s="1"/>
  <c r="Q52" i="19"/>
  <c r="N52" i="19"/>
  <c r="T52" i="19"/>
  <c r="K52" i="19"/>
  <c r="T38" i="19"/>
  <c r="Q38" i="19"/>
  <c r="K38" i="19"/>
  <c r="N38" i="19"/>
  <c r="H57" i="19"/>
  <c r="Q30" i="18"/>
  <c r="R30" i="18" s="1"/>
  <c r="Q26" i="18"/>
  <c r="R26" i="18" s="1"/>
  <c r="H49" i="19"/>
  <c r="Q58" i="18"/>
  <c r="R58" i="18" s="1"/>
  <c r="H59" i="19"/>
  <c r="Q31" i="18"/>
  <c r="R31" i="18" s="1"/>
  <c r="Q49" i="18"/>
  <c r="R49" i="18" s="1"/>
  <c r="K19" i="19"/>
  <c r="Q19" i="19"/>
  <c r="N19" i="19"/>
  <c r="T19" i="19"/>
  <c r="N59" i="13"/>
  <c r="T59" i="13"/>
  <c r="K59" i="13"/>
  <c r="Q59" i="13"/>
  <c r="Q55" i="13"/>
  <c r="N55" i="13"/>
  <c r="T55" i="13"/>
  <c r="K55" i="13"/>
  <c r="T41" i="17"/>
  <c r="Q41" i="17"/>
  <c r="N41" i="17"/>
  <c r="K41" i="17"/>
  <c r="Q55" i="17"/>
  <c r="N55" i="17"/>
  <c r="T55" i="17"/>
  <c r="K55" i="17"/>
  <c r="N63" i="42"/>
  <c r="T63" i="42"/>
  <c r="Q63" i="42"/>
  <c r="K63" i="42"/>
  <c r="Q51" i="42"/>
  <c r="N51" i="42"/>
  <c r="K51" i="42"/>
  <c r="T51" i="42"/>
  <c r="T43" i="42"/>
  <c r="N43" i="42"/>
  <c r="K43" i="42"/>
  <c r="Q43" i="42"/>
  <c r="T35" i="42"/>
  <c r="N35" i="42"/>
  <c r="Q35" i="42"/>
  <c r="K35" i="42"/>
  <c r="Q47" i="34"/>
  <c r="K47" i="34"/>
  <c r="N47" i="34"/>
  <c r="T47" i="34"/>
  <c r="C98" i="51"/>
  <c r="C99" i="51" s="1"/>
  <c r="C100" i="51" s="1"/>
  <c r="C101" i="51" s="1"/>
  <c r="Q51" i="13"/>
  <c r="N51" i="13"/>
  <c r="T51" i="13"/>
  <c r="K51" i="13"/>
  <c r="N15" i="40"/>
  <c r="K15" i="40"/>
  <c r="Q15" i="40"/>
  <c r="T15" i="40"/>
  <c r="T11" i="40"/>
  <c r="N11" i="40"/>
  <c r="K11" i="40"/>
  <c r="Q11" i="40"/>
  <c r="T7" i="40"/>
  <c r="K7" i="40"/>
  <c r="Q7" i="40"/>
  <c r="N7" i="40"/>
  <c r="N37" i="17"/>
  <c r="T37" i="17"/>
  <c r="Q37" i="17"/>
  <c r="K37" i="17"/>
  <c r="T43" i="32"/>
  <c r="N43" i="32"/>
  <c r="Q43" i="32"/>
  <c r="K43" i="32"/>
  <c r="N57" i="32"/>
  <c r="K57" i="32"/>
  <c r="T57" i="32"/>
  <c r="Q57" i="32"/>
  <c r="N57" i="34"/>
  <c r="Q57" i="34"/>
  <c r="T57" i="34"/>
  <c r="K57" i="34"/>
  <c r="N33" i="19"/>
  <c r="T33" i="19"/>
  <c r="K33" i="19"/>
  <c r="Q33" i="19"/>
  <c r="Q57" i="13"/>
  <c r="T57" i="13"/>
  <c r="N57" i="13"/>
  <c r="K57" i="13"/>
  <c r="F94" i="33"/>
  <c r="C96" i="33" s="1"/>
  <c r="Q49" i="42"/>
  <c r="K49" i="42"/>
  <c r="N49" i="42"/>
  <c r="T49" i="42"/>
  <c r="K49" i="34"/>
  <c r="Q49" i="34"/>
  <c r="N49" i="34"/>
  <c r="T49" i="34"/>
  <c r="T7" i="19"/>
  <c r="K7" i="19"/>
  <c r="N7" i="19"/>
  <c r="Q7" i="19"/>
  <c r="T25" i="40"/>
  <c r="Q25" i="40"/>
  <c r="N25" i="40"/>
  <c r="K25" i="40"/>
  <c r="N17" i="40"/>
  <c r="T17" i="40"/>
  <c r="Q17" i="40"/>
  <c r="K17" i="40"/>
  <c r="T9" i="40"/>
  <c r="Q9" i="40"/>
  <c r="N9" i="40"/>
  <c r="K9" i="40"/>
  <c r="Q64" i="39"/>
  <c r="R64" i="39" s="1"/>
  <c r="S63" i="39" s="1"/>
  <c r="Q19" i="39"/>
  <c r="R19" i="39" s="1"/>
  <c r="H35" i="40"/>
  <c r="Q55" i="39"/>
  <c r="R55" i="39" s="1"/>
  <c r="Q61" i="39"/>
  <c r="R61" i="39" s="1"/>
  <c r="Q43" i="39"/>
  <c r="R43" i="39" s="1"/>
  <c r="Q21" i="39"/>
  <c r="R21" i="39" s="1"/>
  <c r="Q44" i="39"/>
  <c r="R44" i="39" s="1"/>
  <c r="H39" i="40"/>
  <c r="Q45" i="39"/>
  <c r="R45" i="39" s="1"/>
  <c r="H43" i="40"/>
  <c r="Q23" i="39"/>
  <c r="R23" i="39" s="1"/>
  <c r="Q56" i="39"/>
  <c r="R56" i="39" s="1"/>
  <c r="H47" i="40"/>
  <c r="Q46" i="39"/>
  <c r="R46" i="39" s="1"/>
  <c r="Q25" i="39"/>
  <c r="R25" i="39" s="1"/>
  <c r="Q57" i="39"/>
  <c r="R57" i="39" s="1"/>
  <c r="Q62" i="39"/>
  <c r="R62" i="39" s="1"/>
  <c r="Q47" i="39"/>
  <c r="R47" i="39" s="1"/>
  <c r="Q27" i="39"/>
  <c r="R27" i="39" s="1"/>
  <c r="H51" i="40"/>
  <c r="Q29" i="39"/>
  <c r="R29" i="39" s="1"/>
  <c r="H55" i="40"/>
  <c r="Q48" i="39"/>
  <c r="R48" i="39" s="1"/>
  <c r="Q49" i="39"/>
  <c r="R49" i="39" s="1"/>
  <c r="H59" i="40"/>
  <c r="Q58" i="39"/>
  <c r="R58" i="39" s="1"/>
  <c r="Q31" i="39"/>
  <c r="R31" i="39" s="1"/>
  <c r="Q50" i="39"/>
  <c r="R50" i="39" s="1"/>
  <c r="H63" i="40"/>
  <c r="Q33" i="39"/>
  <c r="R33" i="39" s="1"/>
  <c r="N35" i="36"/>
  <c r="T35" i="36"/>
  <c r="Q35" i="36"/>
  <c r="K35" i="36"/>
  <c r="Q21" i="18"/>
  <c r="R21" i="18" s="1"/>
  <c r="H39" i="19"/>
  <c r="Q44" i="18"/>
  <c r="R44" i="18" s="1"/>
  <c r="K64" i="19"/>
  <c r="N64" i="19"/>
  <c r="T64" i="19"/>
  <c r="Q64" i="19"/>
  <c r="Q48" i="18"/>
  <c r="R48" i="18" s="1"/>
  <c r="H55" i="19"/>
  <c r="Q29" i="18"/>
  <c r="R29" i="18" s="1"/>
  <c r="N60" i="19"/>
  <c r="K60" i="19"/>
  <c r="Q60" i="19"/>
  <c r="T60" i="19"/>
  <c r="Q27" i="18"/>
  <c r="R27" i="18" s="1"/>
  <c r="Q57" i="18"/>
  <c r="R57" i="18" s="1"/>
  <c r="H51" i="19"/>
  <c r="Q47" i="18"/>
  <c r="R47" i="18" s="1"/>
  <c r="Q62" i="18"/>
  <c r="R62" i="18" s="1"/>
  <c r="K62" i="19"/>
  <c r="N62" i="19"/>
  <c r="T62" i="19"/>
  <c r="Q62" i="19"/>
  <c r="C94" i="12"/>
  <c r="C95" i="12"/>
  <c r="Q65" i="13"/>
  <c r="K65" i="13"/>
  <c r="N65" i="13"/>
  <c r="T65" i="13"/>
  <c r="N53" i="13"/>
  <c r="Q53" i="13"/>
  <c r="K53" i="13"/>
  <c r="T53" i="13"/>
  <c r="F82" i="16"/>
  <c r="C86" i="16" s="1"/>
  <c r="K49" i="36"/>
  <c r="N49" i="36"/>
  <c r="Q49" i="36"/>
  <c r="T49" i="36"/>
  <c r="N63" i="34"/>
  <c r="T63" i="34"/>
  <c r="K63" i="34"/>
  <c r="Q63" i="34"/>
  <c r="T37" i="34"/>
  <c r="N37" i="34"/>
  <c r="Q37" i="34"/>
  <c r="K37" i="34"/>
  <c r="C94" i="20"/>
  <c r="C95" i="20"/>
  <c r="C97" i="20"/>
  <c r="K13" i="19"/>
  <c r="T13" i="19"/>
  <c r="N13" i="19"/>
  <c r="Q13" i="19"/>
  <c r="K11" i="19"/>
  <c r="Q11" i="19"/>
  <c r="N11" i="19"/>
  <c r="T11" i="19"/>
  <c r="T35" i="13"/>
  <c r="N35" i="13"/>
  <c r="Q35" i="13"/>
  <c r="K35" i="13"/>
  <c r="Q23" i="40"/>
  <c r="K23" i="40"/>
  <c r="T23" i="40"/>
  <c r="N23" i="40"/>
  <c r="T3" i="40"/>
  <c r="K3" i="40"/>
  <c r="Q3" i="40"/>
  <c r="N3" i="40"/>
  <c r="K57" i="36"/>
  <c r="T57" i="36"/>
  <c r="N57" i="36"/>
  <c r="Q57" i="36"/>
  <c r="Q51" i="17"/>
  <c r="N51" i="17"/>
  <c r="K51" i="17"/>
  <c r="T51" i="17"/>
  <c r="K61" i="32"/>
  <c r="Q61" i="32"/>
  <c r="N61" i="32"/>
  <c r="T61" i="32"/>
  <c r="C83" i="20"/>
  <c r="C84" i="20"/>
  <c r="C86" i="20"/>
  <c r="C98" i="43"/>
  <c r="C99" i="43" s="1"/>
  <c r="C100" i="43" s="1"/>
  <c r="C101" i="43" s="1"/>
  <c r="T25" i="19"/>
  <c r="Q25" i="19"/>
  <c r="K25" i="19"/>
  <c r="N25" i="19"/>
  <c r="N17" i="19"/>
  <c r="Q17" i="19"/>
  <c r="K17" i="19"/>
  <c r="T17" i="19"/>
  <c r="F82" i="33"/>
  <c r="C85" i="33" s="1"/>
  <c r="Q65" i="17"/>
  <c r="T65" i="17"/>
  <c r="N65" i="17"/>
  <c r="K65" i="17"/>
  <c r="N55" i="32"/>
  <c r="T55" i="32"/>
  <c r="Q55" i="32"/>
  <c r="K55" i="32"/>
  <c r="K45" i="32"/>
  <c r="T45" i="32"/>
  <c r="Q45" i="32"/>
  <c r="N45" i="32"/>
  <c r="K57" i="42"/>
  <c r="N57" i="42"/>
  <c r="T57" i="42"/>
  <c r="Q57" i="42"/>
  <c r="N53" i="42"/>
  <c r="Q53" i="42"/>
  <c r="T53" i="42"/>
  <c r="K53" i="42"/>
  <c r="Q45" i="42"/>
  <c r="T45" i="42"/>
  <c r="N45" i="42"/>
  <c r="K45" i="42"/>
  <c r="H67" i="13"/>
  <c r="N55" i="34"/>
  <c r="T55" i="34"/>
  <c r="K55" i="34"/>
  <c r="Q55" i="34"/>
  <c r="N39" i="34"/>
  <c r="K39" i="34"/>
  <c r="Q39" i="34"/>
  <c r="T39" i="34"/>
  <c r="K27" i="19"/>
  <c r="N27" i="19"/>
  <c r="T27" i="19"/>
  <c r="Q27" i="19"/>
  <c r="Q15" i="19"/>
  <c r="T15" i="19"/>
  <c r="K15" i="19"/>
  <c r="N15" i="19"/>
  <c r="N43" i="13"/>
  <c r="K43" i="13"/>
  <c r="Q43" i="13"/>
  <c r="T43" i="13"/>
  <c r="T41" i="13"/>
  <c r="K41" i="13"/>
  <c r="N41" i="13"/>
  <c r="Q41" i="13"/>
  <c r="T61" i="36"/>
  <c r="Q61" i="36"/>
  <c r="K61" i="36"/>
  <c r="N61" i="36"/>
  <c r="N33" i="40"/>
  <c r="T33" i="40"/>
  <c r="Q33" i="40"/>
  <c r="K33" i="40"/>
  <c r="N36" i="40"/>
  <c r="Q36" i="40"/>
  <c r="T36" i="40"/>
  <c r="K36" i="40"/>
  <c r="N40" i="40"/>
  <c r="K40" i="40"/>
  <c r="Q40" i="40"/>
  <c r="T40" i="40"/>
  <c r="N44" i="40"/>
  <c r="K44" i="40"/>
  <c r="Q44" i="40"/>
  <c r="T44" i="40"/>
  <c r="Q48" i="40"/>
  <c r="K48" i="40"/>
  <c r="T48" i="40"/>
  <c r="N48" i="40"/>
  <c r="N52" i="40"/>
  <c r="K52" i="40"/>
  <c r="T52" i="40"/>
  <c r="Q52" i="40"/>
  <c r="N56" i="40"/>
  <c r="K56" i="40"/>
  <c r="Q56" i="40"/>
  <c r="T56" i="40"/>
  <c r="K60" i="40"/>
  <c r="N60" i="40"/>
  <c r="Q60" i="40"/>
  <c r="T60" i="40"/>
  <c r="T64" i="40"/>
  <c r="K64" i="40"/>
  <c r="N64" i="40"/>
  <c r="Q64" i="40"/>
  <c r="T45" i="17"/>
  <c r="N45" i="17"/>
  <c r="Q45" i="17"/>
  <c r="K45" i="17"/>
  <c r="Q51" i="32"/>
  <c r="N51" i="32"/>
  <c r="K51" i="32"/>
  <c r="T51" i="32"/>
  <c r="Q24" i="18"/>
  <c r="R24" i="18" s="1"/>
  <c r="H45" i="19"/>
  <c r="H41" i="19"/>
  <c r="Q22" i="18"/>
  <c r="R22" i="18" s="1"/>
  <c r="N59" i="17"/>
  <c r="K59" i="17"/>
  <c r="Q59" i="17"/>
  <c r="T59" i="17"/>
  <c r="N61" i="17"/>
  <c r="Q61" i="17"/>
  <c r="K61" i="17"/>
  <c r="T61" i="17"/>
  <c r="K49" i="32"/>
  <c r="Q49" i="32"/>
  <c r="N49" i="32"/>
  <c r="T49" i="32"/>
  <c r="N41" i="32"/>
  <c r="K41" i="32"/>
  <c r="T41" i="32"/>
  <c r="Q41" i="32"/>
  <c r="N39" i="32"/>
  <c r="Q39" i="32"/>
  <c r="T39" i="32"/>
  <c r="K39" i="32"/>
  <c r="C98" i="44"/>
  <c r="C99" i="44" s="1"/>
  <c r="C100" i="44" s="1"/>
  <c r="C101" i="44" s="1"/>
  <c r="Q41" i="34"/>
  <c r="T41" i="34"/>
  <c r="N41" i="34"/>
  <c r="K41" i="34"/>
  <c r="Q20" i="18"/>
  <c r="R20" i="18" s="1"/>
  <c r="H37" i="19"/>
  <c r="K48" i="19"/>
  <c r="Q48" i="19"/>
  <c r="T48" i="19"/>
  <c r="N48" i="19"/>
  <c r="Q25" i="18"/>
  <c r="R25" i="18" s="1"/>
  <c r="H47" i="19"/>
  <c r="Q46" i="18"/>
  <c r="R46" i="18" s="1"/>
  <c r="H63" i="19"/>
  <c r="Q33" i="18"/>
  <c r="R33" i="18" s="1"/>
  <c r="Q50" i="18"/>
  <c r="R50" i="18" s="1"/>
  <c r="N44" i="19"/>
  <c r="K44" i="19"/>
  <c r="Q44" i="19"/>
  <c r="T44" i="19"/>
  <c r="Q45" i="18"/>
  <c r="R45" i="18" s="1"/>
  <c r="Q23" i="18"/>
  <c r="R23" i="18" s="1"/>
  <c r="Q56" i="18"/>
  <c r="R56" i="18" s="1"/>
  <c r="H43" i="19"/>
  <c r="H53" i="19"/>
  <c r="Q28" i="18"/>
  <c r="R28" i="18" s="1"/>
  <c r="H65" i="19"/>
  <c r="Q34" i="18"/>
  <c r="R34" i="18" s="1"/>
  <c r="T5" i="19"/>
  <c r="N5" i="19"/>
  <c r="Q5" i="19"/>
  <c r="K5" i="19"/>
  <c r="C96" i="12"/>
  <c r="F94" i="16"/>
  <c r="C96" i="16" s="1"/>
  <c r="C86" i="31"/>
  <c r="C98" i="46"/>
  <c r="C99" i="46" s="1"/>
  <c r="C100" i="46" s="1"/>
  <c r="C101" i="46" s="1"/>
  <c r="T39" i="17"/>
  <c r="Q39" i="17"/>
  <c r="N39" i="17"/>
  <c r="K39" i="17"/>
  <c r="Q63" i="32"/>
  <c r="K63" i="32"/>
  <c r="T63" i="32"/>
  <c r="N63" i="32"/>
  <c r="K47" i="32"/>
  <c r="T47" i="32"/>
  <c r="Q47" i="32"/>
  <c r="N47" i="32"/>
  <c r="Q55" i="42"/>
  <c r="N55" i="42"/>
  <c r="T55" i="42"/>
  <c r="K55" i="42"/>
  <c r="T39" i="42"/>
  <c r="N39" i="42"/>
  <c r="K39" i="42"/>
  <c r="Q39" i="42"/>
  <c r="C96" i="20"/>
  <c r="K31" i="19"/>
  <c r="N31" i="19"/>
  <c r="T31" i="19"/>
  <c r="Q31" i="19"/>
  <c r="K47" i="36"/>
  <c r="T47" i="36"/>
  <c r="N47" i="36"/>
  <c r="Q47" i="36"/>
  <c r="T31" i="40"/>
  <c r="K31" i="40"/>
  <c r="Q31" i="40"/>
  <c r="N31" i="40"/>
  <c r="Q27" i="40"/>
  <c r="T27" i="40"/>
  <c r="K27" i="40"/>
  <c r="N27" i="40"/>
  <c r="T43" i="36"/>
  <c r="N43" i="36"/>
  <c r="K43" i="36"/>
  <c r="Q43" i="36"/>
  <c r="N53" i="36"/>
  <c r="Q53" i="36"/>
  <c r="K53" i="36"/>
  <c r="T53" i="36"/>
  <c r="Q53" i="17"/>
  <c r="N53" i="17"/>
  <c r="T53" i="17"/>
  <c r="K53" i="17"/>
  <c r="H67" i="36"/>
  <c r="T65" i="32"/>
  <c r="K65" i="32"/>
  <c r="N65" i="32"/>
  <c r="Q65" i="32"/>
  <c r="F94" i="18"/>
  <c r="C97" i="18" s="1"/>
  <c r="Q59" i="34"/>
  <c r="N59" i="34"/>
  <c r="T59" i="34"/>
  <c r="K59" i="34"/>
  <c r="Q53" i="34"/>
  <c r="T53" i="34"/>
  <c r="N53" i="34"/>
  <c r="K53" i="34"/>
  <c r="C98" i="52"/>
  <c r="C99" i="52" s="1"/>
  <c r="C100" i="52" s="1"/>
  <c r="C101" i="52" s="1"/>
  <c r="C85" i="20"/>
  <c r="Q23" i="19"/>
  <c r="N23" i="19"/>
  <c r="T23" i="19"/>
  <c r="K23" i="19"/>
  <c r="K47" i="13"/>
  <c r="N47" i="13"/>
  <c r="T47" i="13"/>
  <c r="Q47" i="13"/>
  <c r="N45" i="13"/>
  <c r="K45" i="13"/>
  <c r="T45" i="13"/>
  <c r="Q45" i="13"/>
  <c r="T49" i="17"/>
  <c r="Q49" i="17"/>
  <c r="K49" i="17"/>
  <c r="N49" i="17"/>
  <c r="Q61" i="42"/>
  <c r="N61" i="42"/>
  <c r="T61" i="42"/>
  <c r="K61" i="42"/>
  <c r="K41" i="42"/>
  <c r="N41" i="42"/>
  <c r="T41" i="42"/>
  <c r="Q41" i="42"/>
  <c r="N37" i="42"/>
  <c r="Q37" i="42"/>
  <c r="K37" i="42"/>
  <c r="T37" i="42"/>
  <c r="H67" i="34"/>
  <c r="N55" i="36"/>
  <c r="Q55" i="36"/>
  <c r="T55" i="36"/>
  <c r="K55" i="36"/>
  <c r="N39" i="36"/>
  <c r="Q39" i="36"/>
  <c r="T39" i="36"/>
  <c r="K39" i="36"/>
  <c r="Q21" i="40"/>
  <c r="N21" i="40"/>
  <c r="T21" i="40"/>
  <c r="K21" i="40"/>
  <c r="T13" i="40"/>
  <c r="K13" i="40"/>
  <c r="Q13" i="40"/>
  <c r="N13" i="40"/>
  <c r="Q20" i="39"/>
  <c r="R20" i="39" s="1"/>
  <c r="H37" i="40"/>
  <c r="Q22" i="39"/>
  <c r="R22" i="39" s="1"/>
  <c r="H41" i="40"/>
  <c r="Q24" i="39"/>
  <c r="R24" i="39" s="1"/>
  <c r="H45" i="40"/>
  <c r="Q26" i="39"/>
  <c r="R26" i="39" s="1"/>
  <c r="H49" i="40"/>
  <c r="Q28" i="39"/>
  <c r="R28" i="39" s="1"/>
  <c r="H53" i="40"/>
  <c r="H57" i="40"/>
  <c r="Q30" i="39"/>
  <c r="R30" i="39" s="1"/>
  <c r="Q32" i="39"/>
  <c r="R32" i="39" s="1"/>
  <c r="H61" i="40"/>
  <c r="Q34" i="39"/>
  <c r="R34" i="39" s="1"/>
  <c r="H65" i="40"/>
  <c r="Q64" i="18"/>
  <c r="R64" i="18" s="1"/>
  <c r="S63" i="18" s="1"/>
  <c r="Q61" i="18"/>
  <c r="R61" i="18" s="1"/>
  <c r="Q55" i="18"/>
  <c r="R55" i="18" s="1"/>
  <c r="Q43" i="18"/>
  <c r="R43" i="18" s="1"/>
  <c r="Q19" i="18"/>
  <c r="R19" i="18" s="1"/>
  <c r="H35" i="19"/>
  <c r="T58" i="19"/>
  <c r="N58" i="19"/>
  <c r="K58" i="19"/>
  <c r="Q58" i="19"/>
  <c r="Q50" i="19"/>
  <c r="K50" i="19"/>
  <c r="N50" i="19"/>
  <c r="T50" i="19"/>
  <c r="K66" i="19"/>
  <c r="T66" i="19"/>
  <c r="N66" i="19"/>
  <c r="Q66" i="19"/>
  <c r="K54" i="19"/>
  <c r="Q54" i="19"/>
  <c r="N54" i="19"/>
  <c r="T54" i="19"/>
  <c r="K56" i="19"/>
  <c r="Q56" i="19"/>
  <c r="T56" i="19"/>
  <c r="N56" i="19"/>
  <c r="T39" i="13"/>
  <c r="N39" i="13"/>
  <c r="Q39" i="13"/>
  <c r="K39" i="13"/>
  <c r="T37" i="13"/>
  <c r="N37" i="13"/>
  <c r="K37" i="13"/>
  <c r="Q37" i="13"/>
  <c r="Q51" i="36"/>
  <c r="N51" i="36"/>
  <c r="T51" i="36"/>
  <c r="K51" i="36"/>
  <c r="F94" i="31"/>
  <c r="C97" i="31" s="1"/>
  <c r="T57" i="17"/>
  <c r="Q57" i="17"/>
  <c r="N57" i="17"/>
  <c r="K57" i="17"/>
  <c r="T35" i="32"/>
  <c r="N35" i="32"/>
  <c r="Q35" i="32"/>
  <c r="K35" i="32"/>
  <c r="N59" i="42"/>
  <c r="T59" i="42"/>
  <c r="Q59" i="42"/>
  <c r="K59" i="42"/>
  <c r="Q47" i="42"/>
  <c r="N47" i="42"/>
  <c r="K47" i="42"/>
  <c r="T47" i="42"/>
  <c r="C87" i="51"/>
  <c r="C88" i="51" s="1"/>
  <c r="C89" i="51" s="1"/>
  <c r="C90" i="51" s="1"/>
  <c r="C97" i="12"/>
  <c r="K65" i="34"/>
  <c r="T65" i="34"/>
  <c r="Q65" i="34"/>
  <c r="N65" i="34"/>
  <c r="T9" i="19"/>
  <c r="Q9" i="19"/>
  <c r="N9" i="19"/>
  <c r="K9" i="19"/>
  <c r="N21" i="19"/>
  <c r="T21" i="19"/>
  <c r="Q21" i="19"/>
  <c r="K21" i="19"/>
  <c r="N61" i="13"/>
  <c r="K61" i="13"/>
  <c r="T61" i="13"/>
  <c r="Q61" i="13"/>
  <c r="K49" i="13"/>
  <c r="T49" i="13"/>
  <c r="N49" i="13"/>
  <c r="Q49" i="13"/>
  <c r="K63" i="36"/>
  <c r="Q63" i="36"/>
  <c r="T63" i="36"/>
  <c r="N63" i="36"/>
  <c r="N65" i="36"/>
  <c r="K65" i="36"/>
  <c r="Q65" i="36"/>
  <c r="T65" i="36"/>
  <c r="Q19" i="40"/>
  <c r="K19" i="40"/>
  <c r="T19" i="40"/>
  <c r="N19" i="40"/>
  <c r="T45" i="36"/>
  <c r="Q45" i="36"/>
  <c r="K45" i="36"/>
  <c r="N45" i="36"/>
  <c r="T35" i="17"/>
  <c r="N35" i="17"/>
  <c r="K35" i="17"/>
  <c r="Q35" i="17"/>
  <c r="Q59" i="32"/>
  <c r="N59" i="32"/>
  <c r="K59" i="32"/>
  <c r="T59" i="32"/>
  <c r="C87" i="43"/>
  <c r="C88" i="43" s="1"/>
  <c r="C89" i="43" s="1"/>
  <c r="C90" i="43" s="1"/>
  <c r="T43" i="34"/>
  <c r="N43" i="34"/>
  <c r="K43" i="34"/>
  <c r="Q43" i="34"/>
  <c r="Q61" i="34"/>
  <c r="T61" i="34"/>
  <c r="K61" i="34"/>
  <c r="N61" i="34"/>
  <c r="T29" i="19"/>
  <c r="K29" i="19"/>
  <c r="Q29" i="19"/>
  <c r="N29" i="19"/>
  <c r="Q59" i="36"/>
  <c r="N59" i="36"/>
  <c r="T59" i="36"/>
  <c r="K59" i="36"/>
  <c r="N53" i="32"/>
  <c r="Q53" i="32"/>
  <c r="K53" i="32"/>
  <c r="T53" i="32"/>
  <c r="T65" i="42"/>
  <c r="Q65" i="42"/>
  <c r="N65" i="42"/>
  <c r="K65" i="42"/>
  <c r="K3" i="19"/>
  <c r="T3" i="19"/>
  <c r="N3" i="19"/>
  <c r="Q3" i="19"/>
  <c r="T63" i="13"/>
  <c r="Q63" i="13"/>
  <c r="N63" i="13"/>
  <c r="K63" i="13"/>
  <c r="K41" i="36"/>
  <c r="Q41" i="36"/>
  <c r="T41" i="36"/>
  <c r="N41" i="36"/>
  <c r="N29" i="40"/>
  <c r="Q29" i="40"/>
  <c r="K29" i="40"/>
  <c r="T29" i="40"/>
  <c r="T5" i="40"/>
  <c r="Q5" i="40"/>
  <c r="K5" i="40"/>
  <c r="N5" i="40"/>
  <c r="K38" i="40"/>
  <c r="Q38" i="40"/>
  <c r="N38" i="40"/>
  <c r="T38" i="40"/>
  <c r="Q42" i="40"/>
  <c r="K42" i="40"/>
  <c r="T42" i="40"/>
  <c r="N42" i="40"/>
  <c r="N46" i="40"/>
  <c r="Q46" i="40"/>
  <c r="K46" i="40"/>
  <c r="T46" i="40"/>
  <c r="Q50" i="40"/>
  <c r="K50" i="40"/>
  <c r="N50" i="40"/>
  <c r="T50" i="40"/>
  <c r="Q54" i="40"/>
  <c r="K54" i="40"/>
  <c r="T54" i="40"/>
  <c r="N54" i="40"/>
  <c r="T58" i="40"/>
  <c r="K58" i="40"/>
  <c r="N58" i="40"/>
  <c r="Q58" i="40"/>
  <c r="K62" i="40"/>
  <c r="N62" i="40"/>
  <c r="Q62" i="40"/>
  <c r="T62" i="40"/>
  <c r="T66" i="40"/>
  <c r="K66" i="40"/>
  <c r="N66" i="40"/>
  <c r="Q66" i="40"/>
  <c r="T37" i="36"/>
  <c r="N37" i="36"/>
  <c r="K37" i="36"/>
  <c r="Q37" i="36"/>
  <c r="C84" i="35" l="1"/>
  <c r="C86" i="35"/>
  <c r="C85" i="35"/>
  <c r="E38" i="22"/>
  <c r="C84" i="39"/>
  <c r="C94" i="39"/>
  <c r="C97" i="39"/>
  <c r="C95" i="39"/>
  <c r="E39" i="22"/>
  <c r="B104" i="37"/>
  <c r="E37" i="22"/>
  <c r="E40" i="22"/>
  <c r="G44" i="22"/>
  <c r="G45" i="22" s="1"/>
  <c r="G37" i="22"/>
  <c r="C96" i="39"/>
  <c r="C86" i="39"/>
  <c r="C85" i="39"/>
  <c r="E44" i="22"/>
  <c r="E45" i="22" s="1"/>
  <c r="C84" i="18"/>
  <c r="C85" i="18"/>
  <c r="B104" i="20"/>
  <c r="C86" i="18"/>
  <c r="C98" i="35"/>
  <c r="C99" i="35" s="1"/>
  <c r="C100" i="35" s="1"/>
  <c r="C101" i="35" s="1"/>
  <c r="U69" i="38"/>
  <c r="S66" i="44"/>
  <c r="B104" i="44" s="1"/>
  <c r="V67" i="38"/>
  <c r="S66" i="43"/>
  <c r="B104" i="43" s="1"/>
  <c r="S66" i="51"/>
  <c r="B104" i="51" s="1"/>
  <c r="C98" i="41"/>
  <c r="C99" i="41" s="1"/>
  <c r="C100" i="41" s="1"/>
  <c r="C101" i="41" s="1"/>
  <c r="S51" i="23"/>
  <c r="C87" i="41"/>
  <c r="C88" i="41" s="1"/>
  <c r="C89" i="41" s="1"/>
  <c r="C90" i="41" s="1"/>
  <c r="S59" i="23"/>
  <c r="V67" i="21"/>
  <c r="S66" i="12"/>
  <c r="B104" i="12" s="1"/>
  <c r="S51" i="39"/>
  <c r="S66" i="53"/>
  <c r="B104" i="53" s="1"/>
  <c r="S66" i="55"/>
  <c r="B104" i="55" s="1"/>
  <c r="Q65" i="24"/>
  <c r="T65" i="24"/>
  <c r="N65" i="24"/>
  <c r="K65" i="24"/>
  <c r="K35" i="24"/>
  <c r="T35" i="24"/>
  <c r="N35" i="24"/>
  <c r="Q35" i="24"/>
  <c r="H67" i="24"/>
  <c r="Q57" i="24"/>
  <c r="T57" i="24"/>
  <c r="N57" i="24"/>
  <c r="K57" i="24"/>
  <c r="C85" i="23"/>
  <c r="C84" i="23"/>
  <c r="C83" i="23"/>
  <c r="C86" i="23"/>
  <c r="N49" i="24"/>
  <c r="T49" i="24"/>
  <c r="Q49" i="24"/>
  <c r="K49" i="24"/>
  <c r="S3" i="23"/>
  <c r="Q41" i="24"/>
  <c r="N41" i="24"/>
  <c r="T41" i="24"/>
  <c r="K41" i="24"/>
  <c r="T43" i="24"/>
  <c r="N43" i="24"/>
  <c r="K43" i="24"/>
  <c r="Q43" i="24"/>
  <c r="Q37" i="24"/>
  <c r="N37" i="24"/>
  <c r="K37" i="24"/>
  <c r="T37" i="24"/>
  <c r="N39" i="24"/>
  <c r="K39" i="24"/>
  <c r="T39" i="24"/>
  <c r="Q39" i="24"/>
  <c r="T67" i="13"/>
  <c r="T68" i="13" s="1"/>
  <c r="T69" i="13" s="1"/>
  <c r="S51" i="18"/>
  <c r="S66" i="16"/>
  <c r="Q61" i="24"/>
  <c r="K61" i="24"/>
  <c r="T61" i="24"/>
  <c r="N61" i="24"/>
  <c r="T63" i="24"/>
  <c r="K63" i="24"/>
  <c r="Q63" i="24"/>
  <c r="N63" i="24"/>
  <c r="K47" i="24"/>
  <c r="T47" i="24"/>
  <c r="N47" i="24"/>
  <c r="Q47" i="24"/>
  <c r="N59" i="24"/>
  <c r="K59" i="24"/>
  <c r="Q59" i="24"/>
  <c r="T59" i="24"/>
  <c r="T55" i="24"/>
  <c r="Q55" i="24"/>
  <c r="N55" i="24"/>
  <c r="K55" i="24"/>
  <c r="K51" i="24"/>
  <c r="Q51" i="24"/>
  <c r="N51" i="24"/>
  <c r="T51" i="24"/>
  <c r="S35" i="23"/>
  <c r="C95" i="23"/>
  <c r="C94" i="23"/>
  <c r="N45" i="24"/>
  <c r="T45" i="24"/>
  <c r="Q45" i="24"/>
  <c r="K45" i="24"/>
  <c r="C96" i="23"/>
  <c r="N53" i="24"/>
  <c r="K53" i="24"/>
  <c r="Q53" i="24"/>
  <c r="T53" i="24"/>
  <c r="Q67" i="17"/>
  <c r="Q68" i="17" s="1"/>
  <c r="Q69" i="17" s="1"/>
  <c r="T67" i="36"/>
  <c r="T68" i="36" s="1"/>
  <c r="T69" i="36" s="1"/>
  <c r="S66" i="52"/>
  <c r="B104" i="52" s="1"/>
  <c r="S59" i="39"/>
  <c r="S66" i="50"/>
  <c r="B104" i="50" s="1"/>
  <c r="G40" i="22"/>
  <c r="S35" i="39"/>
  <c r="G38" i="22"/>
  <c r="G39" i="22"/>
  <c r="T67" i="34"/>
  <c r="T68" i="34" s="1"/>
  <c r="T69" i="34" s="1"/>
  <c r="H67" i="19"/>
  <c r="S66" i="46"/>
  <c r="B104" i="46" s="1"/>
  <c r="S66" i="45"/>
  <c r="B104" i="45" s="1"/>
  <c r="S66" i="49"/>
  <c r="B104" i="49" s="1"/>
  <c r="S66" i="35"/>
  <c r="S66" i="33"/>
  <c r="C87" i="12"/>
  <c r="C88" i="12" s="1"/>
  <c r="C89" i="12" s="1"/>
  <c r="C90" i="12" s="1"/>
  <c r="S66" i="47"/>
  <c r="B104" i="47" s="1"/>
  <c r="S66" i="48"/>
  <c r="B104" i="48" s="1"/>
  <c r="S66" i="31"/>
  <c r="N67" i="32"/>
  <c r="N68" i="32" s="1"/>
  <c r="N69" i="32" s="1"/>
  <c r="Q67" i="36"/>
  <c r="Q68" i="36" s="1"/>
  <c r="Q69" i="36" s="1"/>
  <c r="K67" i="17"/>
  <c r="K68" i="17" s="1"/>
  <c r="K69" i="17" s="1"/>
  <c r="T67" i="32"/>
  <c r="T68" i="32" s="1"/>
  <c r="T69" i="32" s="1"/>
  <c r="Q67" i="13"/>
  <c r="Q68" i="13" s="1"/>
  <c r="Q69" i="13" s="1"/>
  <c r="S59" i="18"/>
  <c r="N67" i="34"/>
  <c r="N68" i="34" s="1"/>
  <c r="N69" i="34" s="1"/>
  <c r="K67" i="42"/>
  <c r="K68" i="42" s="1"/>
  <c r="K69" i="42" s="1"/>
  <c r="T67" i="42"/>
  <c r="T68" i="42" s="1"/>
  <c r="T69" i="42" s="1"/>
  <c r="N67" i="17"/>
  <c r="N68" i="17" s="1"/>
  <c r="N69" i="17" s="1"/>
  <c r="K67" i="32"/>
  <c r="K68" i="32" s="1"/>
  <c r="K69" i="32" s="1"/>
  <c r="S3" i="18"/>
  <c r="Q67" i="42"/>
  <c r="Q68" i="42" s="1"/>
  <c r="Q69" i="42" s="1"/>
  <c r="K67" i="34"/>
  <c r="K68" i="34" s="1"/>
  <c r="K69" i="34" s="1"/>
  <c r="K67" i="36"/>
  <c r="K68" i="36" s="1"/>
  <c r="K69" i="36" s="1"/>
  <c r="N67" i="36"/>
  <c r="N68" i="36" s="1"/>
  <c r="N69" i="36" s="1"/>
  <c r="Q67" i="32"/>
  <c r="Q68" i="32" s="1"/>
  <c r="Q69" i="32" s="1"/>
  <c r="T67" i="17"/>
  <c r="T68" i="17" s="1"/>
  <c r="T69" i="17" s="1"/>
  <c r="N67" i="13"/>
  <c r="N68" i="13" s="1"/>
  <c r="N69" i="13" s="1"/>
  <c r="S35" i="18"/>
  <c r="N67" i="42"/>
  <c r="N68" i="42" s="1"/>
  <c r="N69" i="42" s="1"/>
  <c r="K67" i="13"/>
  <c r="Q67" i="34"/>
  <c r="Q68" i="34" s="1"/>
  <c r="Q69" i="34" s="1"/>
  <c r="S3" i="39"/>
  <c r="S66" i="54"/>
  <c r="B104" i="54" s="1"/>
  <c r="S66" i="41"/>
  <c r="T57" i="40"/>
  <c r="Q57" i="40"/>
  <c r="K57" i="40"/>
  <c r="N57" i="40"/>
  <c r="C94" i="18"/>
  <c r="C95" i="18"/>
  <c r="C95" i="16"/>
  <c r="C94" i="16"/>
  <c r="T65" i="19"/>
  <c r="K65" i="19"/>
  <c r="Q65" i="19"/>
  <c r="N65" i="19"/>
  <c r="T41" i="19"/>
  <c r="Q41" i="19"/>
  <c r="K41" i="19"/>
  <c r="N41" i="19"/>
  <c r="C87" i="20"/>
  <c r="C88" i="20" s="1"/>
  <c r="C89" i="20" s="1"/>
  <c r="C90" i="20" s="1"/>
  <c r="C98" i="12"/>
  <c r="C99" i="12" s="1"/>
  <c r="C100" i="12" s="1"/>
  <c r="C101" i="12" s="1"/>
  <c r="T39" i="19"/>
  <c r="Q39" i="19"/>
  <c r="K39" i="19"/>
  <c r="N39" i="19"/>
  <c r="Q63" i="40"/>
  <c r="T63" i="40"/>
  <c r="N63" i="40"/>
  <c r="K63" i="40"/>
  <c r="N59" i="40"/>
  <c r="K59" i="40"/>
  <c r="Q59" i="40"/>
  <c r="T59" i="40"/>
  <c r="K47" i="40"/>
  <c r="T47" i="40"/>
  <c r="Q47" i="40"/>
  <c r="N47" i="40"/>
  <c r="C96" i="18"/>
  <c r="T57" i="19"/>
  <c r="Q57" i="19"/>
  <c r="N57" i="19"/>
  <c r="K57" i="19"/>
  <c r="N35" i="19"/>
  <c r="T35" i="19"/>
  <c r="Q35" i="19"/>
  <c r="K35" i="19"/>
  <c r="T61" i="40"/>
  <c r="Q61" i="40"/>
  <c r="K61" i="40"/>
  <c r="N61" i="40"/>
  <c r="Q53" i="40"/>
  <c r="N53" i="40"/>
  <c r="K53" i="40"/>
  <c r="T53" i="40"/>
  <c r="T45" i="40"/>
  <c r="N45" i="40"/>
  <c r="K45" i="40"/>
  <c r="Q45" i="40"/>
  <c r="T37" i="40"/>
  <c r="N37" i="40"/>
  <c r="K37" i="40"/>
  <c r="Q37" i="40"/>
  <c r="T63" i="19"/>
  <c r="K63" i="19"/>
  <c r="Q63" i="19"/>
  <c r="N63" i="19"/>
  <c r="T37" i="19"/>
  <c r="K37" i="19"/>
  <c r="Q37" i="19"/>
  <c r="N37" i="19"/>
  <c r="T45" i="19"/>
  <c r="K45" i="19"/>
  <c r="Q45" i="19"/>
  <c r="N45" i="19"/>
  <c r="C84" i="16"/>
  <c r="C83" i="16"/>
  <c r="Q51" i="19"/>
  <c r="N51" i="19"/>
  <c r="T51" i="19"/>
  <c r="K51" i="19"/>
  <c r="Q55" i="19"/>
  <c r="T55" i="19"/>
  <c r="K55" i="19"/>
  <c r="N55" i="19"/>
  <c r="N51" i="40"/>
  <c r="Q51" i="40"/>
  <c r="T51" i="40"/>
  <c r="K51" i="40"/>
  <c r="T39" i="40"/>
  <c r="N39" i="40"/>
  <c r="Q39" i="40"/>
  <c r="K39" i="40"/>
  <c r="Q49" i="19"/>
  <c r="K49" i="19"/>
  <c r="N49" i="19"/>
  <c r="T49" i="19"/>
  <c r="C95" i="31"/>
  <c r="C94" i="31"/>
  <c r="C96" i="31"/>
  <c r="N53" i="19"/>
  <c r="T53" i="19"/>
  <c r="Q53" i="19"/>
  <c r="K53" i="19"/>
  <c r="H67" i="40"/>
  <c r="C98" i="20"/>
  <c r="C99" i="20" s="1"/>
  <c r="C100" i="20" s="1"/>
  <c r="C101" i="20" s="1"/>
  <c r="C85" i="16"/>
  <c r="C97" i="16"/>
  <c r="C94" i="33"/>
  <c r="C95" i="33"/>
  <c r="C97" i="33"/>
  <c r="T61" i="19"/>
  <c r="Q61" i="19"/>
  <c r="K61" i="19"/>
  <c r="N61" i="19"/>
  <c r="K65" i="40"/>
  <c r="T65" i="40"/>
  <c r="N65" i="40"/>
  <c r="Q65" i="40"/>
  <c r="K49" i="40"/>
  <c r="N49" i="40"/>
  <c r="T49" i="40"/>
  <c r="Q49" i="40"/>
  <c r="T41" i="40"/>
  <c r="Q41" i="40"/>
  <c r="K41" i="40"/>
  <c r="N41" i="40"/>
  <c r="N43" i="19"/>
  <c r="K43" i="19"/>
  <c r="Q43" i="19"/>
  <c r="T43" i="19"/>
  <c r="K47" i="19"/>
  <c r="T47" i="19"/>
  <c r="N47" i="19"/>
  <c r="Q47" i="19"/>
  <c r="C83" i="33"/>
  <c r="C84" i="33"/>
  <c r="C86" i="33"/>
  <c r="N55" i="40"/>
  <c r="Q55" i="40"/>
  <c r="K55" i="40"/>
  <c r="T55" i="40"/>
  <c r="Q43" i="40"/>
  <c r="T43" i="40"/>
  <c r="N43" i="40"/>
  <c r="K43" i="40"/>
  <c r="T35" i="40"/>
  <c r="N35" i="40"/>
  <c r="K35" i="40"/>
  <c r="Q35" i="40"/>
  <c r="N59" i="19"/>
  <c r="T59" i="19"/>
  <c r="Q59" i="19"/>
  <c r="K59" i="19"/>
  <c r="U69" i="21"/>
  <c r="C87" i="31"/>
  <c r="C88" i="31" s="1"/>
  <c r="C89" i="31" s="1"/>
  <c r="C90" i="31" s="1"/>
  <c r="C87" i="35" l="1"/>
  <c r="C88" i="35" s="1"/>
  <c r="C89" i="35" s="1"/>
  <c r="C90" i="35" s="1"/>
  <c r="C87" i="39"/>
  <c r="C88" i="39" s="1"/>
  <c r="C89" i="39" s="1"/>
  <c r="C90" i="39" s="1"/>
  <c r="C98" i="39"/>
  <c r="C99" i="39" s="1"/>
  <c r="C100" i="39" s="1"/>
  <c r="C101" i="39" s="1"/>
  <c r="E42" i="22"/>
  <c r="E41" i="22" s="1"/>
  <c r="L40" i="22"/>
  <c r="M37" i="22"/>
  <c r="K37" i="22"/>
  <c r="H44" i="22"/>
  <c r="H45" i="22" s="1"/>
  <c r="F39" i="22"/>
  <c r="I40" i="22"/>
  <c r="M44" i="22"/>
  <c r="M45" i="22" s="1"/>
  <c r="F37" i="22"/>
  <c r="L44" i="22"/>
  <c r="L45" i="22" s="1"/>
  <c r="I44" i="22"/>
  <c r="I45" i="22" s="1"/>
  <c r="L37" i="22"/>
  <c r="H37" i="22"/>
  <c r="F44" i="22"/>
  <c r="F45" i="22" s="1"/>
  <c r="C87" i="18"/>
  <c r="C88" i="18" s="1"/>
  <c r="C89" i="18" s="1"/>
  <c r="C90" i="18" s="1"/>
  <c r="B104" i="16"/>
  <c r="V67" i="42"/>
  <c r="V67" i="32"/>
  <c r="B104" i="35"/>
  <c r="V67" i="13"/>
  <c r="C98" i="23"/>
  <c r="C99" i="23" s="1"/>
  <c r="C100" i="23" s="1"/>
  <c r="C101" i="23" s="1"/>
  <c r="C87" i="23"/>
  <c r="C88" i="23" s="1"/>
  <c r="C89" i="23" s="1"/>
  <c r="C90" i="23" s="1"/>
  <c r="S66" i="39"/>
  <c r="T67" i="24"/>
  <c r="T68" i="24" s="1"/>
  <c r="T69" i="24" s="1"/>
  <c r="N67" i="24"/>
  <c r="N68" i="24" s="1"/>
  <c r="N69" i="24" s="1"/>
  <c r="Q67" i="24"/>
  <c r="Q68" i="24" s="1"/>
  <c r="Q69" i="24" s="1"/>
  <c r="V67" i="34"/>
  <c r="K67" i="24"/>
  <c r="B104" i="33"/>
  <c r="V67" i="36"/>
  <c r="S66" i="23"/>
  <c r="G42" i="22"/>
  <c r="G41" i="22" s="1"/>
  <c r="S66" i="18"/>
  <c r="B104" i="18" s="1"/>
  <c r="K68" i="13"/>
  <c r="K69" i="13" s="1"/>
  <c r="V67" i="17"/>
  <c r="H39" i="22"/>
  <c r="I38" i="22"/>
  <c r="K40" i="22"/>
  <c r="K44" i="22"/>
  <c r="K45" i="22" s="1"/>
  <c r="B104" i="31"/>
  <c r="H40" i="22"/>
  <c r="F40" i="22"/>
  <c r="F38" i="22"/>
  <c r="H38" i="22"/>
  <c r="M38" i="22"/>
  <c r="K39" i="22"/>
  <c r="M39" i="22"/>
  <c r="L39" i="22"/>
  <c r="L38" i="22"/>
  <c r="M40" i="22"/>
  <c r="I39" i="22"/>
  <c r="K38" i="22"/>
  <c r="T67" i="40"/>
  <c r="T68" i="40" s="1"/>
  <c r="T69" i="40" s="1"/>
  <c r="T67" i="19"/>
  <c r="T68" i="19" s="1"/>
  <c r="T69" i="19" s="1"/>
  <c r="Q67" i="19"/>
  <c r="Q68" i="19" s="1"/>
  <c r="Q69" i="19" s="1"/>
  <c r="B104" i="41"/>
  <c r="K67" i="40"/>
  <c r="K68" i="40" s="1"/>
  <c r="K69" i="40" s="1"/>
  <c r="N67" i="40"/>
  <c r="N68" i="40" s="1"/>
  <c r="N69" i="40" s="1"/>
  <c r="Q67" i="40"/>
  <c r="Q68" i="40" s="1"/>
  <c r="Q69" i="40" s="1"/>
  <c r="N67" i="19"/>
  <c r="N68" i="19" s="1"/>
  <c r="N69" i="19" s="1"/>
  <c r="K67" i="19"/>
  <c r="U69" i="34"/>
  <c r="C87" i="33"/>
  <c r="C88" i="33" s="1"/>
  <c r="C89" i="33" s="1"/>
  <c r="C90" i="33" s="1"/>
  <c r="U69" i="42"/>
  <c r="C98" i="33"/>
  <c r="C99" i="33" s="1"/>
  <c r="C100" i="33" s="1"/>
  <c r="C101" i="33" s="1"/>
  <c r="C98" i="16"/>
  <c r="C99" i="16" s="1"/>
  <c r="C100" i="16" s="1"/>
  <c r="C101" i="16" s="1"/>
  <c r="C98" i="18"/>
  <c r="C99" i="18" s="1"/>
  <c r="C100" i="18" s="1"/>
  <c r="C101" i="18" s="1"/>
  <c r="U69" i="36"/>
  <c r="C98" i="31"/>
  <c r="C99" i="31" s="1"/>
  <c r="C100" i="31" s="1"/>
  <c r="C101" i="31" s="1"/>
  <c r="C87" i="16"/>
  <c r="C88" i="16" s="1"/>
  <c r="C89" i="16" s="1"/>
  <c r="C90" i="16" s="1"/>
  <c r="U69" i="32"/>
  <c r="U69" i="17"/>
  <c r="F22" i="22" l="1"/>
  <c r="F26" i="22"/>
  <c r="F27" i="22" s="1"/>
  <c r="B104" i="39"/>
  <c r="I37" i="22"/>
  <c r="I42" i="22" s="1"/>
  <c r="I41" i="22" s="1"/>
  <c r="F21" i="22"/>
  <c r="N37" i="22"/>
  <c r="J44" i="22"/>
  <c r="J45" i="22" s="1"/>
  <c r="F20" i="22"/>
  <c r="F42" i="22"/>
  <c r="F41" i="22" s="1"/>
  <c r="N44" i="22"/>
  <c r="N45" i="22" s="1"/>
  <c r="L42" i="22"/>
  <c r="L41" i="22" s="1"/>
  <c r="K42" i="22"/>
  <c r="K41" i="22" s="1"/>
  <c r="U69" i="13"/>
  <c r="V67" i="24"/>
  <c r="K68" i="24"/>
  <c r="K69" i="24" s="1"/>
  <c r="M42" i="22"/>
  <c r="M41" i="22" s="1"/>
  <c r="N38" i="22"/>
  <c r="J39" i="22"/>
  <c r="V67" i="19"/>
  <c r="V67" i="40"/>
  <c r="J40" i="22"/>
  <c r="J38" i="22"/>
  <c r="N40" i="22"/>
  <c r="H42" i="22"/>
  <c r="H41" i="22" s="1"/>
  <c r="K68" i="19"/>
  <c r="K69" i="19" s="1"/>
  <c r="N39" i="22"/>
  <c r="U69" i="40"/>
  <c r="J37" i="22" l="1"/>
  <c r="J42" i="22" s="1"/>
  <c r="J41" i="22" s="1"/>
  <c r="F19" i="22"/>
  <c r="F24" i="22" s="1"/>
  <c r="F23" i="22" s="1"/>
  <c r="U69" i="24"/>
  <c r="N42" i="22"/>
  <c r="N41" i="22" s="1"/>
  <c r="U69" i="19"/>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<sst xmlns="http://schemas.openxmlformats.org/spreadsheetml/2006/main" count="4690" uniqueCount="109">
  <si>
    <t>Continuation Pay-Off from winning</t>
  </si>
  <si>
    <t>Continuation Pay-Off from loosing</t>
  </si>
  <si>
    <t>Player 4</t>
  </si>
  <si>
    <t>Player 3</t>
  </si>
  <si>
    <t>Player 2</t>
  </si>
  <si>
    <t>Player 1</t>
  </si>
  <si>
    <t>Winning probabilities</t>
  </si>
  <si>
    <t>Expected Effort</t>
  </si>
  <si>
    <t>Expected Payoff</t>
  </si>
  <si>
    <t>Match 1</t>
  </si>
  <si>
    <t>Match 2</t>
  </si>
  <si>
    <t>Match 3</t>
  </si>
  <si>
    <t>Match 4</t>
  </si>
  <si>
    <t>Match 5</t>
  </si>
  <si>
    <t>Match 6</t>
  </si>
  <si>
    <t>Outcome</t>
  </si>
  <si>
    <t>Probability</t>
  </si>
  <si>
    <t>Total Effort</t>
  </si>
  <si>
    <t>Product</t>
  </si>
  <si>
    <t>TE of Game</t>
  </si>
  <si>
    <t>Node's probability to appear</t>
  </si>
  <si>
    <t>(a+b)/3</t>
  </si>
  <si>
    <t>a=</t>
  </si>
  <si>
    <t>b=</t>
  </si>
  <si>
    <t>Player A (linker Ast)</t>
  </si>
  <si>
    <t>Player B (rechter Ast)</t>
  </si>
  <si>
    <t>1=</t>
  </si>
  <si>
    <t>(1+a+b)/3=</t>
  </si>
  <si>
    <t>(1+a)/2=</t>
  </si>
  <si>
    <t>b/2=</t>
  </si>
  <si>
    <t>0=</t>
  </si>
  <si>
    <t>in formula</t>
  </si>
  <si>
    <t>Ex-ante expected payoffs</t>
  </si>
  <si>
    <t>P1</t>
  </si>
  <si>
    <t>P2</t>
  </si>
  <si>
    <t>P3</t>
  </si>
  <si>
    <t>P4</t>
  </si>
  <si>
    <t>Tabelle</t>
  </si>
  <si>
    <t>Mittelwert</t>
  </si>
  <si>
    <t>Summe</t>
  </si>
  <si>
    <t>geteilt durch n</t>
  </si>
  <si>
    <t>Wurzel</t>
  </si>
  <si>
    <t>RSD</t>
  </si>
  <si>
    <r>
      <t>w</t>
    </r>
    <r>
      <rPr>
        <vertAlign val="subscript"/>
        <sz val="12"/>
        <color theme="1"/>
        <rFont val="Calibri"/>
        <family val="2"/>
        <scheme val="minor"/>
      </rPr>
      <t>A</t>
    </r>
  </si>
  <si>
    <r>
      <t>w</t>
    </r>
    <r>
      <rPr>
        <vertAlign val="subscript"/>
        <sz val="12"/>
        <color theme="1"/>
        <rFont val="Calibri"/>
        <family val="2"/>
        <scheme val="minor"/>
      </rPr>
      <t>B</t>
    </r>
  </si>
  <si>
    <r>
      <rPr>
        <sz val="12"/>
        <color theme="1"/>
        <rFont val="Calibri"/>
        <family val="2"/>
        <scheme val="minor"/>
      </rPr>
      <t>l</t>
    </r>
    <r>
      <rPr>
        <vertAlign val="subscript"/>
        <sz val="12"/>
        <color theme="1"/>
        <rFont val="Calibri"/>
        <family val="2"/>
        <scheme val="minor"/>
      </rPr>
      <t>A</t>
    </r>
  </si>
  <si>
    <r>
      <t>l</t>
    </r>
    <r>
      <rPr>
        <vertAlign val="subscript"/>
        <sz val="12"/>
        <color theme="1"/>
        <rFont val="Calibri"/>
        <family val="2"/>
        <scheme val="minor"/>
      </rPr>
      <t>B</t>
    </r>
  </si>
  <si>
    <r>
      <t>E</t>
    </r>
    <r>
      <rPr>
        <vertAlign val="subscript"/>
        <sz val="12"/>
        <color theme="1"/>
        <rFont val="Calibri"/>
        <family val="2"/>
        <scheme val="minor"/>
      </rPr>
      <t>A</t>
    </r>
  </si>
  <si>
    <r>
      <t>E</t>
    </r>
    <r>
      <rPr>
        <vertAlign val="subscript"/>
        <sz val="12"/>
        <color theme="1"/>
        <rFont val="Calibri"/>
        <family val="2"/>
        <scheme val="minor"/>
      </rPr>
      <t>B</t>
    </r>
  </si>
  <si>
    <r>
      <t>p</t>
    </r>
    <r>
      <rPr>
        <vertAlign val="subscript"/>
        <sz val="12"/>
        <color theme="1"/>
        <rFont val="Calibri"/>
        <family val="2"/>
        <scheme val="minor"/>
      </rPr>
      <t>A</t>
    </r>
  </si>
  <si>
    <r>
      <t>p</t>
    </r>
    <r>
      <rPr>
        <vertAlign val="subscript"/>
        <sz val="12"/>
        <color theme="1"/>
        <rFont val="Calibri"/>
        <family val="2"/>
        <scheme val="minor"/>
      </rPr>
      <t>B</t>
    </r>
  </si>
  <si>
    <r>
      <t>E[x</t>
    </r>
    <r>
      <rPr>
        <vertAlign val="subscript"/>
        <sz val="12"/>
        <color theme="1"/>
        <rFont val="Calibri"/>
        <family val="2"/>
        <scheme val="minor"/>
      </rPr>
      <t>A</t>
    </r>
    <r>
      <rPr>
        <sz val="12"/>
        <color theme="1"/>
        <rFont val="Calibri"/>
        <family val="2"/>
        <scheme val="minor"/>
      </rPr>
      <t>]</t>
    </r>
  </si>
  <si>
    <r>
      <t>E[x</t>
    </r>
    <r>
      <rPr>
        <vertAlign val="subscript"/>
        <sz val="12"/>
        <color theme="1"/>
        <rFont val="Calibri"/>
        <family val="2"/>
        <scheme val="minor"/>
      </rPr>
      <t>B</t>
    </r>
    <r>
      <rPr>
        <sz val="12"/>
        <color theme="1"/>
        <rFont val="Calibri"/>
        <family val="2"/>
        <scheme val="minor"/>
      </rPr>
      <t>]</t>
    </r>
  </si>
  <si>
    <r>
      <t>(x-MW)</t>
    </r>
    <r>
      <rPr>
        <b/>
        <vertAlign val="superscript"/>
        <sz val="12"/>
        <color rgb="FF000000"/>
        <rFont val="Calibri"/>
        <family val="2"/>
        <scheme val="minor"/>
      </rPr>
      <t>2</t>
    </r>
  </si>
  <si>
    <t>gerundet</t>
  </si>
  <si>
    <t>Round 6</t>
  </si>
  <si>
    <t>Round 5</t>
  </si>
  <si>
    <t>Round 4</t>
  </si>
  <si>
    <t>Round 3</t>
  </si>
  <si>
    <t>Round 2</t>
  </si>
  <si>
    <t>Round 1</t>
  </si>
  <si>
    <t>Node</t>
  </si>
  <si>
    <t>a</t>
  </si>
  <si>
    <t>b</t>
  </si>
  <si>
    <t>WQP</t>
  </si>
  <si>
    <t>Relative Total Effort</t>
  </si>
  <si>
    <t>1</t>
  </si>
  <si>
    <t>0</t>
  </si>
  <si>
    <t>Prize Structure</t>
  </si>
  <si>
    <t>Aggregated Total Effort</t>
  </si>
  <si>
    <t>Ex-ante winning probabilities</t>
  </si>
  <si>
    <t>Relative aggregated Total Effort</t>
  </si>
  <si>
    <t>Note: at around 0,53382767759109 =a and b=0 fair and totally wastful, as soon as it turns away, no full rent dissipation</t>
  </si>
  <si>
    <t>Task: define the turning point</t>
  </si>
  <si>
    <t>EFFORT</t>
  </si>
  <si>
    <t>Mean</t>
  </si>
  <si>
    <t>Valuation</t>
  </si>
  <si>
    <t>TOTAL</t>
  </si>
  <si>
    <t>Alternative advanced endogenous</t>
  </si>
  <si>
    <r>
      <t>l</t>
    </r>
    <r>
      <rPr>
        <vertAlign val="subscript"/>
        <sz val="12"/>
        <color theme="1"/>
        <rFont val="Calibri"/>
        <family val="2"/>
        <scheme val="minor"/>
      </rPr>
      <t>A</t>
    </r>
  </si>
  <si>
    <t>Simple</t>
  </si>
  <si>
    <t>LLL1</t>
  </si>
  <si>
    <t>LLW1 (case 1)</t>
  </si>
  <si>
    <t>WWL1</t>
  </si>
  <si>
    <t>WWW1</t>
  </si>
  <si>
    <t>WLL1</t>
  </si>
  <si>
    <t>WLW1</t>
  </si>
  <si>
    <t>LWL1</t>
  </si>
  <si>
    <t>LWW1</t>
  </si>
  <si>
    <t>Advanced</t>
  </si>
  <si>
    <t>WLL3</t>
  </si>
  <si>
    <t>WLW3</t>
  </si>
  <si>
    <t>LWL3</t>
  </si>
  <si>
    <t>LWW3</t>
  </si>
  <si>
    <t>WLL4</t>
  </si>
  <si>
    <t>WLW4</t>
  </si>
  <si>
    <t>LWL4</t>
  </si>
  <si>
    <t>LWW4</t>
  </si>
  <si>
    <t>NA</t>
  </si>
  <si>
    <t>Effort</t>
  </si>
  <si>
    <t>LLL4 (case 2)</t>
  </si>
  <si>
    <t>LLW3 (case 3)</t>
  </si>
  <si>
    <t>LLW4 (case 4)</t>
  </si>
  <si>
    <t>LLL3 (case 5)</t>
  </si>
  <si>
    <t>WWL3 (case 6)</t>
  </si>
  <si>
    <t>WWL4 (case 7)</t>
  </si>
  <si>
    <t>WWW4 (case 9)</t>
  </si>
  <si>
    <t>WWW3 (case 8)</t>
  </si>
  <si>
    <r>
      <t xml:space="preserve">How to use this file: 
</t>
    </r>
    <r>
      <rPr>
        <sz val="12"/>
        <color rgb="FFFF0000"/>
        <rFont val="Calibri"/>
        <family val="2"/>
        <scheme val="minor"/>
      </rPr>
      <t xml:space="preserve">You only need to use the worksheet named "Control". 
By changing the prizes a and b in cells D3 and D4, or player valuations in cells F2, F3, F4 and F5, and then pressing Enter, all sequences will be automatically recalculated based on the updated prize/valuation configuration. The resulting ex-ante expected payoffs/ winning probabilities and (relative) aggregated total efforts are displayed directly in the "Control" worksheet. 
</t>
    </r>
    <r>
      <rPr>
        <b/>
        <sz val="12"/>
        <color rgb="FFFF0000"/>
        <rFont val="Calibri"/>
        <family val="2"/>
        <scheme val="minor"/>
      </rPr>
      <t xml:space="preserve">
Disclaimer:
</t>
    </r>
    <r>
      <rPr>
        <sz val="12"/>
        <color rgb="FFFF0000"/>
        <rFont val="Calibri"/>
        <family val="2"/>
        <scheme val="minor"/>
      </rPr>
      <t xml:space="preserve">Please note that Microsoft Excel may round intermediate results. In edge cases, this can change an equality in incentives into an inequality. Therefore, we recommend verifying the simulation results manually by reviewing the corresponding sequence worksheet to ensure accuracy.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</si>
</sst>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 ???/???"/>
    <numFmt numFmtId="165" formatCode="0.0000000"/>
    <numFmt numFmtId="166" formatCode="0.00000000000"/>
    <numFmt numFmtId="167" formatCode="0.00000000000000"/>
    <numFmt numFmtId="168" formatCode="0.000000000000000"/>
    <numFmt numFmtId="169" formatCode="0.000000000"/>
    <numFmt numFmtId="170" formatCode="0.000000"/>
    <numFmt numFmtId="171" formatCode="0.00000"/>
    <numFmt numFmtId="172" formatCode="0.0000000000"/>
    <numFmt numFmtId="173" formatCode="0.00000000000000000"/>
    <numFmt numFmtId="174" formatCode="0.000"/>
  </numFmts>
  <fonts count="13" x14ac:knownFonts="1">
    <font>
      <sz val="12"/>
      <color theme="1"/>
      <name val="Calibri"/>
      <family val="2"/>
      <scheme val="minor"/>
    </font>
    <font>
      <sz val="12"/>
      <color rgb="FF000000"/>
      <name val="Calibri"/>
      <family val="2"/>
      <scheme val="minor"/>
    </font>
    <font>
      <b/>
      <sz val="12"/>
      <color theme="1"/>
      <name val="Calibri"/>
      <family val="2"/>
      <scheme val="minor"/>
    </font>
    <font>
      <vertAlign val="subscript"/>
      <sz val="12"/>
      <color theme="1"/>
      <name val="Calibri"/>
      <family val="2"/>
      <scheme val="minor"/>
    </font>
    <font>
      <b/>
      <sz val="12"/>
      <color rgb="FF000000"/>
      <name val="Calibri"/>
      <family val="2"/>
      <scheme val="minor"/>
    </font>
    <font>
      <b/>
      <vertAlign val="superscript"/>
      <sz val="12"/>
      <color rgb="FF000000"/>
      <name val="Calibri"/>
      <family val="2"/>
      <scheme val="minor"/>
    </font>
    <font>
      <b/>
      <sz val="14"/>
      <color theme="0"/>
      <name val="Calibri"/>
      <family val="2"/>
      <scheme val="minor"/>
    </font>
    <font>
      <sz val="12"/>
      <name val="Calibri"/>
      <family val="2"/>
      <scheme val="minor"/>
    </font>
    <font>
      <b/>
      <sz val="12"/>
      <color theme="0"/>
      <name val="Calibri"/>
      <family val="2"/>
      <scheme val="minor"/>
    </font>
    <font>
      <sz val="12"/>
      <color theme="0"/>
      <name val="Calibri"/>
      <family val="2"/>
      <scheme val="minor"/>
    </font>
    <font>
      <sz val="12"/>
      <color rgb="FFFF0000"/>
      <name val="Calibri"/>
      <family val="2"/>
      <scheme val="minor"/>
    </font>
    <font>
      <sz val="48"/>
      <color theme="0"/>
      <name val="Calibri"/>
      <family val="2"/>
      <scheme val="minor"/>
    </font>
    <font>
      <b/>
      <sz val="12"/>
      <color rgb="FFFF0000"/>
      <name val="Calibri"/>
      <family val="2"/>
      <scheme val="minor"/>
    </font>
  </fonts>
  <fills count="14">
    <fill>
      <patternFill patternType="none"/>
    </fill>
    <fill>
      <patternFill patternType="gray125"/>
    </fill>
    <fill>
      <patternFill patternType="solid">
        <fgColor rgb="FFFF0000"/>
        <bgColor indexed="64"/>
      </patternFill>
    </fill>
    <fill>
      <patternFill patternType="solid">
        <fgColor theme="9"/>
        <bgColor indexed="64"/>
      </patternFill>
    </fill>
    <fill>
      <patternFill patternType="solid">
        <fgColor theme="4"/>
        <bgColor indexed="64"/>
      </patternFill>
    </fill>
    <fill>
      <patternFill patternType="solid">
        <fgColor theme="1"/>
        <bgColor indexed="64"/>
      </patternFill>
    </fill>
    <fill>
      <patternFill patternType="solid">
        <fgColor theme="2"/>
        <bgColor indexed="64"/>
      </patternFill>
    </fill>
    <fill>
      <patternFill patternType="solid">
        <fgColor rgb="FFFFFF00"/>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5"/>
        <bgColor indexed="64"/>
      </patternFill>
    </fill>
  </fills>
  <borders count="22">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17">
    <xf numFmtId="0" fontId="0" fillId="0" borderId="0" xfId="0"/>
    <xf numFmtId="0" fontId="0" fillId="0" borderId="3" xfId="0" applyBorder="1"/>
    <xf numFmtId="0" fontId="0" fillId="0" borderId="0" xfId="0" applyBorder="1"/>
    <xf numFmtId="0" fontId="0" fillId="0" borderId="0" xfId="0" applyFill="1" applyBorder="1"/>
    <xf numFmtId="0" fontId="0" fillId="0" borderId="3" xfId="0" applyFill="1" applyBorder="1"/>
    <xf numFmtId="164" fontId="0" fillId="0" borderId="1" xfId="0" applyNumberFormat="1" applyBorder="1"/>
    <xf numFmtId="164" fontId="0" fillId="0" borderId="0" xfId="0" applyNumberFormat="1" applyBorder="1"/>
    <xf numFmtId="164" fontId="0" fillId="0" borderId="3" xfId="0" applyNumberFormat="1" applyBorder="1"/>
    <xf numFmtId="0" fontId="0" fillId="0" borderId="0" xfId="0" applyBorder="1" applyAlignment="1"/>
    <xf numFmtId="0" fontId="1" fillId="0" borderId="0" xfId="0" applyFont="1" applyFill="1" applyBorder="1"/>
    <xf numFmtId="0" fontId="0" fillId="0" borderId="6" xfId="0" applyBorder="1"/>
    <xf numFmtId="164" fontId="0" fillId="0" borderId="7" xfId="0" applyNumberFormat="1" applyBorder="1"/>
    <xf numFmtId="0" fontId="0" fillId="0" borderId="1" xfId="0" applyBorder="1" applyAlignment="1"/>
    <xf numFmtId="0" fontId="0" fillId="0" borderId="1" xfId="0" applyBorder="1"/>
    <xf numFmtId="0" fontId="0" fillId="0" borderId="10" xfId="0" applyBorder="1"/>
    <xf numFmtId="164" fontId="0" fillId="0" borderId="11" xfId="0" applyNumberFormat="1" applyBorder="1"/>
    <xf numFmtId="0" fontId="0" fillId="0" borderId="10" xfId="0" applyFill="1" applyBorder="1"/>
    <xf numFmtId="0" fontId="0" fillId="0" borderId="11" xfId="0" applyBorder="1"/>
    <xf numFmtId="0" fontId="0" fillId="0" borderId="8" xfId="0" applyFill="1" applyBorder="1"/>
    <xf numFmtId="0" fontId="0" fillId="0" borderId="9" xfId="0" applyBorder="1"/>
    <xf numFmtId="166" fontId="0" fillId="0" borderId="0" xfId="0" applyNumberFormat="1" applyFill="1" applyBorder="1"/>
    <xf numFmtId="166" fontId="0" fillId="0" borderId="0" xfId="0" applyNumberFormat="1" applyBorder="1"/>
    <xf numFmtId="166" fontId="0" fillId="0" borderId="1" xfId="0" applyNumberFormat="1" applyBorder="1"/>
    <xf numFmtId="166" fontId="0" fillId="0" borderId="3" xfId="0" applyNumberFormat="1" applyBorder="1"/>
    <xf numFmtId="0" fontId="2" fillId="0" borderId="0" xfId="0" applyFont="1" applyFill="1" applyBorder="1"/>
    <xf numFmtId="0" fontId="0" fillId="0" borderId="0" xfId="0" applyFont="1" applyFill="1" applyBorder="1"/>
    <xf numFmtId="0" fontId="0" fillId="0" borderId="0" xfId="0" applyFont="1" applyFill="1" applyBorder="1" applyAlignment="1">
      <alignment horizontal="center"/>
    </xf>
    <xf numFmtId="166" fontId="0" fillId="0" borderId="0" xfId="0" applyNumberFormat="1" applyFont="1" applyFill="1" applyBorder="1"/>
    <xf numFmtId="168" fontId="0" fillId="0" borderId="0" xfId="0" applyNumberFormat="1" applyFont="1" applyFill="1" applyBorder="1"/>
    <xf numFmtId="0" fontId="0" fillId="0" borderId="3" xfId="0" applyFont="1" applyFill="1" applyBorder="1"/>
    <xf numFmtId="168" fontId="0" fillId="0" borderId="3" xfId="0" applyNumberFormat="1" applyFont="1" applyFill="1" applyBorder="1"/>
    <xf numFmtId="167" fontId="0" fillId="0" borderId="0" xfId="0" applyNumberFormat="1" applyFont="1" applyFill="1" applyBorder="1"/>
    <xf numFmtId="0" fontId="0" fillId="0" borderId="6" xfId="0" applyFont="1" applyFill="1" applyBorder="1"/>
    <xf numFmtId="0" fontId="0" fillId="0" borderId="8" xfId="0" applyFont="1" applyFill="1" applyBorder="1"/>
    <xf numFmtId="164" fontId="0" fillId="0" borderId="9" xfId="0" applyNumberFormat="1" applyFont="1" applyFill="1" applyBorder="1"/>
    <xf numFmtId="0" fontId="4" fillId="0" borderId="0" xfId="0" applyFont="1" applyFill="1" applyBorder="1" applyAlignment="1">
      <alignment horizontal="center" vertical="center" wrapText="1"/>
    </xf>
    <xf numFmtId="168" fontId="0" fillId="0" borderId="0" xfId="0" applyNumberFormat="1" applyFill="1" applyBorder="1"/>
    <xf numFmtId="0" fontId="0" fillId="0" borderId="12" xfId="0" applyFont="1" applyFill="1" applyBorder="1"/>
    <xf numFmtId="166" fontId="0" fillId="0" borderId="12" xfId="0" applyNumberFormat="1" applyFont="1" applyFill="1" applyBorder="1"/>
    <xf numFmtId="166" fontId="0" fillId="0" borderId="7" xfId="0" applyNumberFormat="1" applyFont="1" applyFill="1" applyBorder="1"/>
    <xf numFmtId="0" fontId="4" fillId="0" borderId="10" xfId="0" applyFont="1" applyFill="1" applyBorder="1" applyAlignment="1">
      <alignment horizontal="center" vertical="center" wrapText="1"/>
    </xf>
    <xf numFmtId="166" fontId="0" fillId="0" borderId="11" xfId="0" applyNumberFormat="1" applyFont="1" applyFill="1" applyBorder="1"/>
    <xf numFmtId="168" fontId="0" fillId="0" borderId="11" xfId="0" applyNumberFormat="1" applyFont="1" applyFill="1" applyBorder="1"/>
    <xf numFmtId="0" fontId="0" fillId="0" borderId="10" xfId="0" applyFont="1" applyFill="1" applyBorder="1"/>
    <xf numFmtId="0" fontId="1" fillId="0" borderId="10" xfId="0" applyFont="1" applyFill="1" applyBorder="1" applyAlignment="1">
      <alignment horizontal="center" vertical="center" wrapText="1"/>
    </xf>
    <xf numFmtId="0" fontId="2" fillId="0" borderId="13" xfId="0" applyFont="1" applyFill="1" applyBorder="1"/>
    <xf numFmtId="168" fontId="0" fillId="0" borderId="13" xfId="0" applyNumberFormat="1" applyFont="1" applyFill="1" applyBorder="1"/>
    <xf numFmtId="166" fontId="0" fillId="0" borderId="13" xfId="0" applyNumberFormat="1" applyFont="1" applyFill="1" applyBorder="1"/>
    <xf numFmtId="166" fontId="0" fillId="0" borderId="9" xfId="0" applyNumberFormat="1" applyFont="1" applyFill="1" applyBorder="1"/>
    <xf numFmtId="0" fontId="4" fillId="0" borderId="6" xfId="0" applyFont="1" applyFill="1" applyBorder="1" applyAlignment="1">
      <alignment horizontal="center" vertical="center" wrapText="1"/>
    </xf>
    <xf numFmtId="0" fontId="2" fillId="0" borderId="12" xfId="0" applyFont="1" applyFill="1" applyBorder="1"/>
    <xf numFmtId="0" fontId="4" fillId="0" borderId="12" xfId="0" applyFont="1" applyFill="1" applyBorder="1" applyAlignment="1">
      <alignment horizontal="center" vertical="center" wrapText="1"/>
    </xf>
    <xf numFmtId="168" fontId="0" fillId="0" borderId="7" xfId="0" applyNumberFormat="1" applyFont="1" applyFill="1" applyBorder="1"/>
    <xf numFmtId="0" fontId="0" fillId="0" borderId="13" xfId="0" applyFont="1" applyFill="1" applyBorder="1"/>
    <xf numFmtId="167" fontId="0" fillId="0" borderId="7" xfId="0" applyNumberFormat="1" applyFont="1" applyFill="1" applyBorder="1"/>
    <xf numFmtId="167" fontId="0" fillId="0" borderId="11" xfId="0" applyNumberFormat="1" applyFont="1" applyFill="1" applyBorder="1"/>
    <xf numFmtId="167" fontId="0" fillId="0" borderId="9" xfId="0" applyNumberFormat="1" applyFont="1" applyFill="1" applyBorder="1"/>
    <xf numFmtId="0" fontId="6" fillId="2" borderId="6" xfId="0" applyFont="1" applyFill="1" applyBorder="1"/>
    <xf numFmtId="0" fontId="1" fillId="0" borderId="3" xfId="0" applyFont="1" applyFill="1" applyBorder="1"/>
    <xf numFmtId="169" fontId="0" fillId="0" borderId="0" xfId="0" applyNumberFormat="1" applyBorder="1"/>
    <xf numFmtId="0" fontId="0" fillId="0" borderId="3" xfId="0" applyFont="1" applyFill="1" applyBorder="1" applyAlignment="1">
      <alignment horizontal="center"/>
    </xf>
    <xf numFmtId="49" fontId="0" fillId="0" borderId="0" xfId="0" applyNumberFormat="1" applyFill="1" applyBorder="1"/>
    <xf numFmtId="166" fontId="0" fillId="0" borderId="3" xfId="0" applyNumberFormat="1" applyFill="1" applyBorder="1"/>
    <xf numFmtId="49" fontId="0" fillId="0" borderId="3" xfId="0" applyNumberFormat="1" applyFill="1" applyBorder="1"/>
    <xf numFmtId="0" fontId="0" fillId="0" borderId="14" xfId="0" applyFill="1" applyBorder="1"/>
    <xf numFmtId="0" fontId="0" fillId="0" borderId="14" xfId="0" applyBorder="1"/>
    <xf numFmtId="165" fontId="0" fillId="0" borderId="1" xfId="0" applyNumberFormat="1" applyFill="1" applyBorder="1"/>
    <xf numFmtId="0" fontId="0" fillId="0" borderId="2" xfId="0" applyBorder="1" applyAlignment="1"/>
    <xf numFmtId="0" fontId="0" fillId="0" borderId="4" xfId="0" applyBorder="1"/>
    <xf numFmtId="166" fontId="0" fillId="0" borderId="2" xfId="0" applyNumberFormat="1" applyBorder="1"/>
    <xf numFmtId="166" fontId="0" fillId="0" borderId="4" xfId="0" applyNumberFormat="1" applyBorder="1"/>
    <xf numFmtId="166" fontId="0" fillId="0" borderId="2" xfId="0" applyNumberFormat="1" applyFill="1" applyBorder="1"/>
    <xf numFmtId="0" fontId="0" fillId="0" borderId="2" xfId="0" applyBorder="1"/>
    <xf numFmtId="166" fontId="0" fillId="0" borderId="3" xfId="0" applyNumberFormat="1" applyFont="1" applyFill="1" applyBorder="1"/>
    <xf numFmtId="164" fontId="0" fillId="0" borderId="3" xfId="0" applyNumberFormat="1" applyFont="1" applyFill="1" applyBorder="1"/>
    <xf numFmtId="168" fontId="0" fillId="0" borderId="3" xfId="0" applyNumberFormat="1" applyFill="1" applyBorder="1"/>
    <xf numFmtId="167" fontId="0" fillId="0" borderId="3" xfId="0" applyNumberFormat="1" applyFont="1" applyFill="1" applyBorder="1"/>
    <xf numFmtId="171" fontId="0" fillId="0" borderId="0" xfId="0" applyNumberFormat="1" applyBorder="1"/>
    <xf numFmtId="171" fontId="0" fillId="0" borderId="1" xfId="0" applyNumberFormat="1" applyBorder="1"/>
    <xf numFmtId="171" fontId="0" fillId="0" borderId="2" xfId="0" applyNumberFormat="1" applyBorder="1"/>
    <xf numFmtId="0" fontId="0" fillId="0" borderId="0" xfId="0" applyFont="1" applyFill="1" applyBorder="1" applyAlignment="1">
      <alignment horizontal="center"/>
    </xf>
    <xf numFmtId="0" fontId="0" fillId="0" borderId="3" xfId="0" applyFont="1" applyFill="1" applyBorder="1" applyAlignment="1">
      <alignment horizontal="center"/>
    </xf>
    <xf numFmtId="168" fontId="0" fillId="0" borderId="5" xfId="0" applyNumberFormat="1" applyFont="1" applyFill="1" applyBorder="1"/>
    <xf numFmtId="166" fontId="0" fillId="0" borderId="5" xfId="0" applyNumberFormat="1" applyFill="1" applyBorder="1"/>
    <xf numFmtId="166" fontId="0" fillId="0" borderId="16" xfId="0" applyNumberFormat="1" applyBorder="1"/>
    <xf numFmtId="165" fontId="0" fillId="0" borderId="14" xfId="0" applyNumberFormat="1" applyFill="1" applyBorder="1"/>
    <xf numFmtId="165" fontId="0" fillId="0" borderId="15" xfId="0" applyNumberFormat="1" applyFill="1" applyBorder="1"/>
    <xf numFmtId="49" fontId="0" fillId="0" borderId="5" xfId="0" applyNumberFormat="1" applyFill="1" applyBorder="1"/>
    <xf numFmtId="168" fontId="0" fillId="0" borderId="15" xfId="0" applyNumberFormat="1" applyFont="1" applyFill="1" applyBorder="1"/>
    <xf numFmtId="168" fontId="0" fillId="0" borderId="16" xfId="0" applyNumberFormat="1" applyFont="1" applyFill="1" applyBorder="1"/>
    <xf numFmtId="168" fontId="0" fillId="0" borderId="1" xfId="0" applyNumberFormat="1" applyFont="1" applyFill="1" applyBorder="1"/>
    <xf numFmtId="168" fontId="0" fillId="0" borderId="2" xfId="0" applyNumberFormat="1" applyFont="1" applyFill="1" applyBorder="1"/>
    <xf numFmtId="168" fontId="0" fillId="0" borderId="14" xfId="0" applyNumberFormat="1" applyFont="1" applyFill="1" applyBorder="1"/>
    <xf numFmtId="168" fontId="0" fillId="0" borderId="4" xfId="0" applyNumberFormat="1" applyFont="1" applyFill="1" applyBorder="1"/>
    <xf numFmtId="49" fontId="0" fillId="0" borderId="16" xfId="0" applyNumberFormat="1" applyFill="1" applyBorder="1"/>
    <xf numFmtId="49" fontId="0" fillId="0" borderId="2" xfId="0" applyNumberFormat="1" applyFill="1" applyBorder="1"/>
    <xf numFmtId="49" fontId="0" fillId="0" borderId="4" xfId="0" applyNumberFormat="1" applyFill="1" applyBorder="1"/>
    <xf numFmtId="168" fontId="7" fillId="0" borderId="0" xfId="0" applyNumberFormat="1" applyFont="1" applyFill="1" applyBorder="1"/>
    <xf numFmtId="168" fontId="0" fillId="0" borderId="15" xfId="0" applyNumberFormat="1" applyFill="1" applyBorder="1"/>
    <xf numFmtId="168" fontId="0" fillId="0" borderId="5" xfId="0" applyNumberFormat="1" applyFill="1" applyBorder="1"/>
    <xf numFmtId="168" fontId="0" fillId="0" borderId="16" xfId="0" applyNumberFormat="1" applyFill="1" applyBorder="1"/>
    <xf numFmtId="168" fontId="0" fillId="0" borderId="14" xfId="0" applyNumberFormat="1" applyFill="1" applyBorder="1"/>
    <xf numFmtId="168" fontId="0" fillId="0" borderId="4" xfId="0" applyNumberFormat="1" applyFill="1" applyBorder="1"/>
    <xf numFmtId="0" fontId="0" fillId="0" borderId="8" xfId="0" applyBorder="1"/>
    <xf numFmtId="0" fontId="0" fillId="0" borderId="12" xfId="0" applyBorder="1"/>
    <xf numFmtId="0" fontId="0" fillId="0" borderId="13" xfId="0" applyBorder="1"/>
    <xf numFmtId="166" fontId="0" fillId="0" borderId="17" xfId="0" applyNumberFormat="1" applyFont="1" applyFill="1" applyBorder="1"/>
    <xf numFmtId="166" fontId="0" fillId="0" borderId="18" xfId="0" applyNumberFormat="1" applyFont="1" applyFill="1" applyBorder="1"/>
    <xf numFmtId="168" fontId="0" fillId="0" borderId="10" xfId="0" applyNumberFormat="1" applyFont="1" applyFill="1" applyBorder="1"/>
    <xf numFmtId="164" fontId="0" fillId="0" borderId="0" xfId="0" applyNumberFormat="1" applyFont="1" applyFill="1" applyBorder="1"/>
    <xf numFmtId="171" fontId="0" fillId="0" borderId="0" xfId="0" applyNumberFormat="1" applyFont="1" applyFill="1" applyBorder="1"/>
    <xf numFmtId="12" fontId="0" fillId="0" borderId="0" xfId="0" applyNumberFormat="1" applyFont="1" applyFill="1" applyBorder="1"/>
    <xf numFmtId="0" fontId="0" fillId="0" borderId="0" xfId="0" applyAlignment="1">
      <alignment horizontal="center"/>
    </xf>
    <xf numFmtId="166" fontId="0" fillId="0" borderId="0" xfId="0" applyNumberFormat="1"/>
    <xf numFmtId="164" fontId="0" fillId="0" borderId="0" xfId="0" applyNumberFormat="1"/>
    <xf numFmtId="0" fontId="0" fillId="0" borderId="5" xfId="0" applyBorder="1"/>
    <xf numFmtId="168" fontId="0" fillId="0" borderId="0" xfId="0" applyNumberFormat="1"/>
    <xf numFmtId="168" fontId="0" fillId="0" borderId="5" xfId="0" applyNumberFormat="1" applyBorder="1"/>
    <xf numFmtId="168" fontId="0" fillId="0" borderId="3" xfId="0" applyNumberFormat="1" applyBorder="1"/>
    <xf numFmtId="0" fontId="1" fillId="0" borderId="0" xfId="0" applyFont="1"/>
    <xf numFmtId="0" fontId="1" fillId="0" borderId="5" xfId="0" applyFont="1" applyBorder="1"/>
    <xf numFmtId="0" fontId="1" fillId="0" borderId="3" xfId="0" applyFont="1" applyBorder="1"/>
    <xf numFmtId="0" fontId="0" fillId="0" borderId="19" xfId="0" applyBorder="1" applyAlignment="1">
      <alignment horizontal="center"/>
    </xf>
    <xf numFmtId="0" fontId="0" fillId="0" borderId="19" xfId="0" applyBorder="1"/>
    <xf numFmtId="168" fontId="0" fillId="0" borderId="19" xfId="0" applyNumberFormat="1" applyBorder="1"/>
    <xf numFmtId="167" fontId="0" fillId="0" borderId="19" xfId="0" applyNumberFormat="1" applyBorder="1"/>
    <xf numFmtId="0" fontId="2" fillId="0" borderId="0" xfId="0" applyFont="1"/>
    <xf numFmtId="167" fontId="0" fillId="0" borderId="0" xfId="0" applyNumberFormat="1"/>
    <xf numFmtId="167" fontId="0" fillId="0" borderId="7" xfId="0" applyNumberFormat="1" applyBorder="1"/>
    <xf numFmtId="164" fontId="0" fillId="0" borderId="9" xfId="0" applyNumberFormat="1" applyBorder="1"/>
    <xf numFmtId="167" fontId="0" fillId="0" borderId="11" xfId="0" applyNumberFormat="1" applyBorder="1"/>
    <xf numFmtId="167" fontId="0" fillId="0" borderId="9" xfId="0" applyNumberFormat="1" applyBorder="1"/>
    <xf numFmtId="0" fontId="4" fillId="0" borderId="6" xfId="0" applyFont="1" applyBorder="1" applyAlignment="1">
      <alignment horizontal="center" vertical="center" wrapText="1"/>
    </xf>
    <xf numFmtId="0" fontId="2" fillId="0" borderId="12" xfId="0" applyFont="1" applyBorder="1"/>
    <xf numFmtId="0" fontId="4" fillId="0" borderId="12" xfId="0" applyFont="1" applyBorder="1" applyAlignment="1">
      <alignment horizontal="center" vertical="center" wrapText="1"/>
    </xf>
    <xf numFmtId="168" fontId="0" fillId="0" borderId="7" xfId="0" applyNumberFormat="1" applyBorder="1"/>
    <xf numFmtId="0" fontId="4" fillId="0" borderId="10" xfId="0" applyFont="1" applyBorder="1" applyAlignment="1">
      <alignment horizontal="center" vertical="center" wrapText="1"/>
    </xf>
    <xf numFmtId="166" fontId="0" fillId="0" borderId="11" xfId="0" applyNumberFormat="1" applyBorder="1"/>
    <xf numFmtId="0" fontId="1" fillId="0" borderId="10" xfId="0" applyFont="1" applyBorder="1" applyAlignment="1">
      <alignment horizontal="center" vertical="center" wrapText="1"/>
    </xf>
    <xf numFmtId="0" fontId="2" fillId="0" borderId="13" xfId="0" applyFont="1" applyBorder="1"/>
    <xf numFmtId="168" fontId="0" fillId="0" borderId="13" xfId="0" applyNumberFormat="1" applyBorder="1"/>
    <xf numFmtId="166" fontId="0" fillId="0" borderId="9" xfId="0" applyNumberFormat="1" applyBorder="1"/>
    <xf numFmtId="166" fontId="0" fillId="0" borderId="12" xfId="0" applyNumberFormat="1" applyBorder="1"/>
    <xf numFmtId="166" fontId="0" fillId="0" borderId="7" xfId="0" applyNumberFormat="1" applyBorder="1"/>
    <xf numFmtId="0" fontId="4" fillId="0" borderId="0" xfId="0" applyFont="1" applyAlignment="1">
      <alignment horizontal="center" vertical="center" wrapText="1"/>
    </xf>
    <xf numFmtId="168" fontId="0" fillId="0" borderId="11" xfId="0" applyNumberFormat="1" applyBorder="1"/>
    <xf numFmtId="166" fontId="0" fillId="0" borderId="13" xfId="0" applyNumberFormat="1" applyBorder="1"/>
    <xf numFmtId="169" fontId="0" fillId="0" borderId="0" xfId="0" applyNumberFormat="1"/>
    <xf numFmtId="165" fontId="0" fillId="0" borderId="0" xfId="0" applyNumberFormat="1"/>
    <xf numFmtId="49" fontId="8" fillId="5" borderId="0" xfId="0" applyNumberFormat="1" applyFont="1" applyFill="1" applyBorder="1" applyAlignment="1">
      <alignment horizontal="right"/>
    </xf>
    <xf numFmtId="49" fontId="0" fillId="0" borderId="0" xfId="0" applyNumberFormat="1" applyFont="1" applyFill="1" applyBorder="1" applyAlignment="1">
      <alignment horizontal="right"/>
    </xf>
    <xf numFmtId="164" fontId="0" fillId="0" borderId="5" xfId="0" applyNumberFormat="1" applyBorder="1"/>
    <xf numFmtId="166" fontId="0" fillId="0" borderId="5" xfId="0" applyNumberFormat="1" applyBorder="1"/>
    <xf numFmtId="2" fontId="0" fillId="0" borderId="0" xfId="0" applyNumberFormat="1"/>
    <xf numFmtId="170" fontId="0" fillId="0" borderId="1" xfId="0" applyNumberFormat="1" applyFill="1" applyBorder="1"/>
    <xf numFmtId="166" fontId="0" fillId="0" borderId="4" xfId="0" applyNumberFormat="1" applyFill="1" applyBorder="1"/>
    <xf numFmtId="49" fontId="0" fillId="4" borderId="0" xfId="0" applyNumberFormat="1" applyFill="1" applyBorder="1"/>
    <xf numFmtId="49" fontId="0" fillId="6" borderId="0" xfId="0" applyNumberFormat="1" applyFill="1" applyBorder="1"/>
    <xf numFmtId="49" fontId="10" fillId="0" borderId="0" xfId="0" applyNumberFormat="1" applyFont="1" applyFill="1" applyBorder="1"/>
    <xf numFmtId="164" fontId="0" fillId="0" borderId="0" xfId="0" applyNumberFormat="1" applyFill="1" applyBorder="1"/>
    <xf numFmtId="164" fontId="0" fillId="0" borderId="1" xfId="0" applyNumberFormat="1" applyFill="1" applyBorder="1"/>
    <xf numFmtId="166" fontId="0" fillId="0" borderId="1" xfId="0" applyNumberFormat="1" applyFill="1" applyBorder="1"/>
    <xf numFmtId="171" fontId="0" fillId="0" borderId="0" xfId="0" applyNumberFormat="1" applyFill="1" applyBorder="1"/>
    <xf numFmtId="171" fontId="0" fillId="0" borderId="1" xfId="0" applyNumberFormat="1" applyFill="1" applyBorder="1"/>
    <xf numFmtId="0" fontId="0" fillId="0" borderId="1" xfId="0" applyFill="1" applyBorder="1"/>
    <xf numFmtId="171" fontId="0" fillId="0" borderId="2" xfId="0" applyNumberFormat="1" applyFill="1" applyBorder="1"/>
    <xf numFmtId="0" fontId="0" fillId="0" borderId="2" xfId="0" applyFill="1" applyBorder="1"/>
    <xf numFmtId="49" fontId="10" fillId="6" borderId="0" xfId="0" applyNumberFormat="1" applyFont="1" applyFill="1" applyBorder="1"/>
    <xf numFmtId="166" fontId="0" fillId="0" borderId="16" xfId="0" applyNumberFormat="1" applyFill="1" applyBorder="1"/>
    <xf numFmtId="49" fontId="0" fillId="3" borderId="5" xfId="0" applyNumberFormat="1" applyFill="1" applyBorder="1"/>
    <xf numFmtId="0" fontId="0" fillId="0" borderId="0" xfId="0" applyFont="1" applyFill="1" applyBorder="1" applyAlignment="1">
      <alignment horizontal="center"/>
    </xf>
    <xf numFmtId="0" fontId="0" fillId="0" borderId="3" xfId="0" applyFont="1" applyFill="1" applyBorder="1" applyAlignment="1">
      <alignment horizontal="center"/>
    </xf>
    <xf numFmtId="0" fontId="0" fillId="0" borderId="0" xfId="0" applyFont="1" applyFill="1" applyBorder="1" applyAlignment="1">
      <alignment horizontal="center"/>
    </xf>
    <xf numFmtId="0" fontId="0" fillId="0" borderId="3" xfId="0" applyFont="1" applyFill="1" applyBorder="1" applyAlignment="1">
      <alignment horizontal="center"/>
    </xf>
    <xf numFmtId="0" fontId="0" fillId="0" borderId="0" xfId="0" applyFill="1" applyBorder="1" applyAlignment="1"/>
    <xf numFmtId="0" fontId="0" fillId="0" borderId="1" xfId="0" applyFill="1" applyBorder="1" applyAlignment="1"/>
    <xf numFmtId="0" fontId="0" fillId="0" borderId="2" xfId="0" applyFill="1" applyBorder="1" applyAlignment="1"/>
    <xf numFmtId="0" fontId="0" fillId="0" borderId="4" xfId="0" applyFill="1" applyBorder="1"/>
    <xf numFmtId="164" fontId="0" fillId="0" borderId="3" xfId="0" applyNumberFormat="1" applyFill="1" applyBorder="1"/>
    <xf numFmtId="169" fontId="0" fillId="0" borderId="0" xfId="0" applyNumberFormat="1" applyFill="1" applyBorder="1"/>
    <xf numFmtId="0" fontId="0" fillId="0" borderId="6" xfId="0" applyFill="1" applyBorder="1"/>
    <xf numFmtId="164" fontId="0" fillId="0" borderId="7" xfId="0" applyNumberFormat="1" applyFill="1" applyBorder="1"/>
    <xf numFmtId="164" fontId="0" fillId="0" borderId="11" xfId="0" applyNumberFormat="1" applyFill="1" applyBorder="1"/>
    <xf numFmtId="0" fontId="0" fillId="0" borderId="11" xfId="0" applyFill="1" applyBorder="1"/>
    <xf numFmtId="0" fontId="0" fillId="0" borderId="9" xfId="0" applyFill="1" applyBorder="1"/>
    <xf numFmtId="0" fontId="0" fillId="0" borderId="0" xfId="0" applyFont="1" applyFill="1" applyBorder="1" applyAlignment="1">
      <alignment horizontal="center"/>
    </xf>
    <xf numFmtId="0" fontId="0" fillId="0" borderId="3" xfId="0" applyFont="1" applyFill="1" applyBorder="1" applyAlignment="1">
      <alignment horizontal="center"/>
    </xf>
    <xf numFmtId="0" fontId="0" fillId="0" borderId="0" xfId="0" applyFont="1" applyFill="1" applyBorder="1" applyAlignment="1">
      <alignment horizontal="center"/>
    </xf>
    <xf numFmtId="0" fontId="0" fillId="0" borderId="3" xfId="0" applyFont="1" applyFill="1" applyBorder="1" applyAlignment="1">
      <alignment horizontal="center"/>
    </xf>
    <xf numFmtId="0" fontId="0" fillId="0" borderId="7" xfId="0" applyFont="1" applyFill="1" applyBorder="1"/>
    <xf numFmtId="2" fontId="0" fillId="0" borderId="11" xfId="0" applyNumberFormat="1" applyFont="1" applyFill="1" applyBorder="1"/>
    <xf numFmtId="2" fontId="0" fillId="0" borderId="9" xfId="0" applyNumberFormat="1" applyFont="1" applyFill="1" applyBorder="1"/>
    <xf numFmtId="0" fontId="2" fillId="0" borderId="6" xfId="0" applyFont="1" applyFill="1" applyBorder="1"/>
    <xf numFmtId="0" fontId="2" fillId="0" borderId="20" xfId="0" applyFont="1" applyFill="1" applyBorder="1"/>
    <xf numFmtId="0" fontId="2" fillId="0" borderId="21" xfId="0" applyFont="1" applyFill="1" applyBorder="1"/>
    <xf numFmtId="0" fontId="0" fillId="0" borderId="0" xfId="0" applyAlignment="1">
      <alignment horizontal="center"/>
    </xf>
    <xf numFmtId="168" fontId="0" fillId="7" borderId="15" xfId="0" applyNumberFormat="1" applyFont="1" applyFill="1" applyBorder="1"/>
    <xf numFmtId="168" fontId="0" fillId="7" borderId="1" xfId="0" applyNumberFormat="1" applyFont="1" applyFill="1" applyBorder="1"/>
    <xf numFmtId="168" fontId="0" fillId="7" borderId="0" xfId="0" applyNumberFormat="1" applyFont="1" applyFill="1" applyBorder="1"/>
    <xf numFmtId="168" fontId="0" fillId="7" borderId="3" xfId="0" applyNumberFormat="1" applyFont="1" applyFill="1" applyBorder="1"/>
    <xf numFmtId="168" fontId="0" fillId="9" borderId="0" xfId="0" applyNumberFormat="1" applyFont="1" applyFill="1" applyBorder="1"/>
    <xf numFmtId="168" fontId="0" fillId="9" borderId="3" xfId="0" applyNumberFormat="1" applyFont="1" applyFill="1" applyBorder="1"/>
    <xf numFmtId="168" fontId="0" fillId="10" borderId="5" xfId="0" applyNumberFormat="1" applyFont="1" applyFill="1" applyBorder="1"/>
    <xf numFmtId="168" fontId="0" fillId="10" borderId="0" xfId="0" applyNumberFormat="1" applyFont="1" applyFill="1" applyBorder="1"/>
    <xf numFmtId="168" fontId="0" fillId="11" borderId="1" xfId="0" applyNumberFormat="1" applyFont="1" applyFill="1" applyBorder="1"/>
    <xf numFmtId="168" fontId="0" fillId="11" borderId="14" xfId="0" applyNumberFormat="1" applyFont="1" applyFill="1" applyBorder="1"/>
    <xf numFmtId="168" fontId="0" fillId="11" borderId="5" xfId="0" applyNumberFormat="1" applyFont="1" applyFill="1" applyBorder="1"/>
    <xf numFmtId="168" fontId="0" fillId="11" borderId="0" xfId="0" applyNumberFormat="1" applyFont="1" applyFill="1" applyBorder="1"/>
    <xf numFmtId="168" fontId="0" fillId="7" borderId="5" xfId="0" applyNumberFormat="1" applyFont="1" applyFill="1" applyBorder="1"/>
    <xf numFmtId="168" fontId="0" fillId="7" borderId="2" xfId="0" applyNumberFormat="1" applyFont="1" applyFill="1" applyBorder="1"/>
    <xf numFmtId="168" fontId="0" fillId="7" borderId="4" xfId="0" applyNumberFormat="1" applyFont="1" applyFill="1" applyBorder="1"/>
    <xf numFmtId="168" fontId="0" fillId="10" borderId="16" xfId="0" applyNumberFormat="1" applyFont="1" applyFill="1" applyBorder="1"/>
    <xf numFmtId="168" fontId="0" fillId="10" borderId="2" xfId="0" applyNumberFormat="1" applyFont="1" applyFill="1" applyBorder="1"/>
    <xf numFmtId="168" fontId="0" fillId="11" borderId="3" xfId="0" applyNumberFormat="1" applyFont="1" applyFill="1" applyBorder="1"/>
    <xf numFmtId="168" fontId="0" fillId="11" borderId="16" xfId="0" applyNumberFormat="1" applyFont="1" applyFill="1" applyBorder="1"/>
    <xf numFmtId="168" fontId="0" fillId="11" borderId="2" xfId="0" applyNumberFormat="1" applyFont="1" applyFill="1" applyBorder="1"/>
    <xf numFmtId="168" fontId="0" fillId="9" borderId="2" xfId="0" applyNumberFormat="1" applyFont="1" applyFill="1" applyBorder="1"/>
    <xf numFmtId="168" fontId="0" fillId="9" borderId="4" xfId="0" applyNumberFormat="1" applyFont="1" applyFill="1" applyBorder="1"/>
    <xf numFmtId="173" fontId="0" fillId="0" borderId="0" xfId="0" applyNumberFormat="1" applyFill="1" applyBorder="1"/>
    <xf numFmtId="173" fontId="0" fillId="0" borderId="0" xfId="0" applyNumberFormat="1" applyBorder="1"/>
    <xf numFmtId="168" fontId="0" fillId="0" borderId="0" xfId="0" applyNumberFormat="1" applyFont="1"/>
    <xf numFmtId="168" fontId="0" fillId="0" borderId="0" xfId="0" applyNumberFormat="1" applyBorder="1"/>
    <xf numFmtId="168" fontId="0" fillId="0" borderId="15" xfId="0" applyNumberFormat="1" applyBorder="1"/>
    <xf numFmtId="168" fontId="0" fillId="0" borderId="16" xfId="0" applyNumberFormat="1" applyBorder="1"/>
    <xf numFmtId="168" fontId="0" fillId="0" borderId="1" xfId="0" applyNumberFormat="1" applyBorder="1"/>
    <xf numFmtId="168" fontId="0" fillId="0" borderId="2" xfId="0" applyNumberFormat="1" applyBorder="1"/>
    <xf numFmtId="168" fontId="0" fillId="0" borderId="14" xfId="0" applyNumberFormat="1" applyBorder="1"/>
    <xf numFmtId="168" fontId="0" fillId="0" borderId="4" xfId="0" applyNumberFormat="1" applyBorder="1"/>
    <xf numFmtId="0" fontId="0" fillId="0" borderId="0" xfId="0" applyAlignment="1">
      <alignment horizontal="center"/>
    </xf>
    <xf numFmtId="164" fontId="0" fillId="0" borderId="0" xfId="0" applyNumberFormat="1" applyFill="1"/>
    <xf numFmtId="0" fontId="0" fillId="0" borderId="0" xfId="0" applyFill="1"/>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49" fontId="0" fillId="5" borderId="0" xfId="0" applyNumberFormat="1" applyFont="1" applyFill="1" applyBorder="1" applyAlignment="1">
      <alignment horizontal="right"/>
    </xf>
    <xf numFmtId="49" fontId="9" fillId="5" borderId="0" xfId="0" applyNumberFormat="1" applyFont="1" applyFill="1" applyBorder="1" applyAlignment="1">
      <alignment horizontal="left"/>
    </xf>
    <xf numFmtId="49" fontId="0" fillId="6" borderId="0" xfId="0" applyNumberFormat="1" applyFont="1" applyFill="1" applyBorder="1" applyAlignment="1">
      <alignment horizontal="right"/>
    </xf>
    <xf numFmtId="0" fontId="0" fillId="6" borderId="0" xfId="0" applyFill="1" applyBorder="1"/>
    <xf numFmtId="2" fontId="0" fillId="6" borderId="0" xfId="0" applyNumberFormat="1" applyFill="1" applyBorder="1"/>
    <xf numFmtId="0" fontId="9" fillId="5" borderId="0" xfId="0" applyFont="1" applyFill="1" applyBorder="1"/>
    <xf numFmtId="0" fontId="0" fillId="12" borderId="0" xfId="0" applyFill="1" applyBorder="1"/>
    <xf numFmtId="0" fontId="0" fillId="6" borderId="0" xfId="0" applyFill="1" applyBorder="1" applyAlignment="1">
      <alignment horizontal="left"/>
    </xf>
    <xf numFmtId="0" fontId="0" fillId="0" borderId="0" xfId="0" applyBorder="1" applyAlignment="1">
      <alignment horizontal="left"/>
    </xf>
    <xf numFmtId="0" fontId="9" fillId="6" borderId="0" xfId="0" applyFont="1" applyFill="1" applyBorder="1" applyAlignment="1">
      <alignment horizontal="left"/>
    </xf>
    <xf numFmtId="0" fontId="0" fillId="12" borderId="0" xfId="0" applyFill="1" applyBorder="1" applyAlignment="1">
      <alignment horizontal="left"/>
    </xf>
    <xf numFmtId="0" fontId="9" fillId="5" borderId="0" xfId="0" applyFont="1" applyFill="1" applyBorder="1" applyAlignment="1">
      <alignment horizontal="left"/>
    </xf>
    <xf numFmtId="49" fontId="9" fillId="12" borderId="0" xfId="0" applyNumberFormat="1" applyFont="1" applyFill="1" applyBorder="1" applyAlignment="1">
      <alignment horizontal="right"/>
    </xf>
    <xf numFmtId="171" fontId="0" fillId="0" borderId="0" xfId="0" applyNumberFormat="1" applyBorder="1" applyAlignment="1">
      <alignment horizontal="left"/>
    </xf>
    <xf numFmtId="0" fontId="0" fillId="5" borderId="0" xfId="0" applyFont="1" applyFill="1" applyBorder="1"/>
    <xf numFmtId="171" fontId="8" fillId="5" borderId="0" xfId="0" applyNumberFormat="1" applyFont="1" applyFill="1" applyBorder="1" applyAlignment="1">
      <alignment horizontal="left"/>
    </xf>
    <xf numFmtId="49" fontId="9" fillId="5" borderId="0" xfId="0" applyNumberFormat="1" applyFont="1" applyFill="1" applyBorder="1" applyAlignment="1">
      <alignment horizontal="right"/>
    </xf>
    <xf numFmtId="0" fontId="0" fillId="5" borderId="0" xfId="0" applyFill="1" applyBorder="1"/>
    <xf numFmtId="0" fontId="9" fillId="12" borderId="0" xfId="0" applyFont="1" applyFill="1" applyBorder="1"/>
    <xf numFmtId="0" fontId="0" fillId="8" borderId="0" xfId="0" applyFill="1" applyBorder="1"/>
    <xf numFmtId="0" fontId="0" fillId="0" borderId="0" xfId="0" applyFill="1" applyBorder="1" applyAlignment="1">
      <alignment horizontal="left"/>
    </xf>
    <xf numFmtId="172" fontId="0" fillId="0" borderId="0" xfId="0" applyNumberFormat="1" applyFill="1" applyBorder="1"/>
    <xf numFmtId="0" fontId="0" fillId="2" borderId="0" xfId="0" applyFill="1" applyBorder="1"/>
    <xf numFmtId="0" fontId="8" fillId="5" borderId="0" xfId="0" applyFont="1" applyFill="1" applyBorder="1"/>
    <xf numFmtId="0" fontId="8" fillId="5" borderId="0" xfId="0" applyFont="1" applyFill="1" applyBorder="1" applyAlignment="1">
      <alignment horizontal="left"/>
    </xf>
    <xf numFmtId="0" fontId="0" fillId="5" borderId="0" xfId="0" applyFill="1" applyBorder="1" applyAlignment="1">
      <alignment horizontal="left"/>
    </xf>
    <xf numFmtId="0" fontId="9" fillId="8" borderId="0" xfId="0" applyFont="1" applyFill="1" applyBorder="1"/>
    <xf numFmtId="0" fontId="0" fillId="3" borderId="0" xfId="0" applyFill="1" applyBorder="1"/>
    <xf numFmtId="0" fontId="0" fillId="13" borderId="0" xfId="0" applyFill="1" applyBorder="1"/>
    <xf numFmtId="171" fontId="9" fillId="5" borderId="0" xfId="0" applyNumberFormat="1" applyFont="1" applyFill="1" applyBorder="1" applyAlignment="1">
      <alignment horizontal="left"/>
    </xf>
    <xf numFmtId="169" fontId="9" fillId="6" borderId="0" xfId="0" applyNumberFormat="1" applyFont="1" applyFill="1" applyBorder="1" applyAlignment="1">
      <alignment horizontal="left"/>
    </xf>
    <xf numFmtId="0" fontId="0" fillId="3" borderId="0" xfId="0" applyFill="1"/>
    <xf numFmtId="0" fontId="7" fillId="0" borderId="0" xfId="0" applyFont="1" applyFill="1"/>
    <xf numFmtId="0" fontId="7" fillId="0" borderId="5" xfId="0" applyFont="1" applyFill="1" applyBorder="1"/>
    <xf numFmtId="168" fontId="7" fillId="0" borderId="3" xfId="0" applyNumberFormat="1" applyFont="1" applyBorder="1"/>
    <xf numFmtId="168" fontId="7" fillId="0" borderId="14" xfId="0" applyNumberFormat="1" applyFont="1" applyBorder="1"/>
    <xf numFmtId="168" fontId="7" fillId="0" borderId="4" xfId="0" applyNumberFormat="1" applyFont="1" applyBorder="1"/>
    <xf numFmtId="0" fontId="7" fillId="0" borderId="0" xfId="0" applyFont="1"/>
    <xf numFmtId="0" fontId="7" fillId="0" borderId="5" xfId="0" applyFont="1" applyBorder="1"/>
    <xf numFmtId="168" fontId="7" fillId="0" borderId="15" xfId="0" applyNumberFormat="1" applyFont="1" applyBorder="1"/>
    <xf numFmtId="168" fontId="7" fillId="0" borderId="5" xfId="0" applyNumberFormat="1" applyFont="1" applyBorder="1"/>
    <xf numFmtId="168" fontId="7" fillId="0" borderId="16" xfId="0" applyNumberFormat="1" applyFont="1" applyBorder="1"/>
    <xf numFmtId="168" fontId="7" fillId="0" borderId="1" xfId="0" applyNumberFormat="1" applyFont="1" applyBorder="1"/>
    <xf numFmtId="168" fontId="7" fillId="0" borderId="0" xfId="0" applyNumberFormat="1" applyFont="1" applyBorder="1"/>
    <xf numFmtId="168" fontId="7" fillId="0" borderId="2" xfId="0" applyNumberFormat="1" applyFont="1" applyBorder="1"/>
    <xf numFmtId="0" fontId="7" fillId="0" borderId="3" xfId="0" applyFont="1" applyBorder="1"/>
    <xf numFmtId="174" fontId="0" fillId="7" borderId="0" xfId="0" applyNumberFormat="1" applyFill="1" applyBorder="1" applyAlignment="1">
      <alignment horizontal="left"/>
    </xf>
    <xf numFmtId="174" fontId="0" fillId="0" borderId="0" xfId="0" applyNumberFormat="1" applyBorder="1" applyAlignment="1">
      <alignment horizontal="left"/>
    </xf>
    <xf numFmtId="174" fontId="0" fillId="5" borderId="0" xfId="0" applyNumberFormat="1" applyFill="1" applyBorder="1" applyAlignment="1">
      <alignment horizontal="left"/>
    </xf>
    <xf numFmtId="174" fontId="8" fillId="5" borderId="0" xfId="0" applyNumberFormat="1" applyFont="1" applyFill="1" applyBorder="1" applyAlignment="1">
      <alignment horizontal="left"/>
    </xf>
    <xf numFmtId="174" fontId="0" fillId="0" borderId="0" xfId="0" applyNumberFormat="1" applyFill="1" applyBorder="1" applyAlignment="1">
      <alignment horizontal="left"/>
    </xf>
    <xf numFmtId="174" fontId="9" fillId="5" borderId="0" xfId="0" applyNumberFormat="1" applyFont="1" applyFill="1" applyBorder="1" applyAlignment="1">
      <alignment horizontal="left"/>
    </xf>
    <xf numFmtId="0" fontId="11" fillId="5" borderId="0" xfId="0" applyFont="1" applyFill="1" applyBorder="1" applyAlignment="1">
      <alignment horizontal="center" vertical="center" textRotation="90"/>
    </xf>
    <xf numFmtId="0" fontId="12" fillId="0" borderId="0" xfId="0" applyFont="1" applyBorder="1" applyAlignment="1">
      <alignment horizontal="left" wrapText="1"/>
    </xf>
    <xf numFmtId="0" fontId="12" fillId="0" borderId="0" xfId="0" applyFont="1" applyBorder="1" applyAlignment="1">
      <alignment horizontal="left"/>
    </xf>
    <xf numFmtId="0" fontId="0" fillId="0" borderId="5" xfId="0" applyBorder="1" applyAlignment="1">
      <alignment horizontal="center"/>
    </xf>
    <xf numFmtId="0" fontId="0" fillId="0" borderId="0" xfId="0" applyAlignment="1">
      <alignment horizontal="center"/>
    </xf>
    <xf numFmtId="0" fontId="0" fillId="0" borderId="3" xfId="0" applyBorder="1" applyAlignment="1">
      <alignment horizontal="center"/>
    </xf>
    <xf numFmtId="167" fontId="0" fillId="0" borderId="0" xfId="0" applyNumberFormat="1" applyAlignment="1">
      <alignment horizontal="center"/>
    </xf>
    <xf numFmtId="167" fontId="0" fillId="0" borderId="3" xfId="0" applyNumberFormat="1" applyBorder="1" applyAlignment="1">
      <alignment horizontal="center"/>
    </xf>
    <xf numFmtId="0" fontId="0" fillId="0" borderId="0" xfId="0" applyAlignment="1">
      <alignment horizontal="center" vertical="top"/>
    </xf>
    <xf numFmtId="167" fontId="0" fillId="0" borderId="5" xfId="0" applyNumberFormat="1" applyBorder="1" applyAlignment="1">
      <alignment horizontal="center"/>
    </xf>
    <xf numFmtId="166" fontId="0" fillId="0" borderId="0" xfId="0" applyNumberFormat="1" applyAlignment="1">
      <alignment horizontal="center"/>
    </xf>
    <xf numFmtId="0" fontId="0" fillId="0" borderId="2" xfId="0" applyBorder="1" applyAlignment="1">
      <alignment horizontal="center"/>
    </xf>
    <xf numFmtId="0" fontId="0" fillId="0" borderId="4" xfId="0" applyBorder="1" applyAlignment="1">
      <alignment horizontal="center"/>
    </xf>
    <xf numFmtId="167" fontId="0" fillId="0" borderId="0" xfId="0" applyNumberFormat="1" applyFont="1" applyFill="1" applyBorder="1" applyAlignment="1">
      <alignment horizontal="center"/>
    </xf>
    <xf numFmtId="0" fontId="0" fillId="0" borderId="0" xfId="0" applyFont="1" applyFill="1" applyBorder="1" applyAlignment="1">
      <alignment horizontal="center"/>
    </xf>
    <xf numFmtId="167" fontId="0" fillId="0" borderId="3" xfId="0" applyNumberFormat="1" applyFont="1" applyFill="1" applyBorder="1" applyAlignment="1">
      <alignment horizontal="center"/>
    </xf>
    <xf numFmtId="167" fontId="0" fillId="0" borderId="5" xfId="0" applyNumberFormat="1" applyFont="1" applyFill="1" applyBorder="1" applyAlignment="1">
      <alignment horizontal="center"/>
    </xf>
    <xf numFmtId="166" fontId="0" fillId="0" borderId="0" xfId="0" applyNumberFormat="1" applyFont="1" applyFill="1" applyBorder="1" applyAlignment="1">
      <alignment horizontal="center"/>
    </xf>
    <xf numFmtId="0" fontId="0" fillId="0" borderId="0" xfId="0" applyFont="1" applyFill="1" applyBorder="1" applyAlignment="1">
      <alignment horizontal="center" vertical="top"/>
    </xf>
    <xf numFmtId="0" fontId="0" fillId="0" borderId="5" xfId="0" applyFont="1" applyFill="1" applyBorder="1" applyAlignment="1">
      <alignment horizontal="center"/>
    </xf>
    <xf numFmtId="0" fontId="0" fillId="0" borderId="3" xfId="0" applyFont="1" applyFill="1"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0" fillId="0" borderId="3" xfId="0" applyFill="1" applyBorder="1" applyAlignment="1">
      <alignment horizontal="center"/>
    </xf>
    <xf numFmtId="166" fontId="0" fillId="0" borderId="6" xfId="0" applyNumberFormat="1" applyFont="1" applyFill="1" applyBorder="1" applyAlignment="1">
      <alignment horizontal="center"/>
    </xf>
    <xf numFmtId="166" fontId="0" fillId="0" borderId="7" xfId="0" applyNumberFormat="1" applyFont="1" applyFill="1" applyBorder="1" applyAlignment="1">
      <alignment horizontal="center"/>
    </xf>
    <xf numFmtId="2" fontId="0" fillId="6" borderId="0" xfId="0" applyNumberFormat="1" applyFill="1" applyBorder="1" applyProtection="1">
      <protection locked="0"/>
    </xf>
    <xf numFmtId="2" fontId="0" fillId="6" borderId="0" xfId="0" applyNumberFormat="1" applyFill="1" applyBorder="1" applyAlignment="1" applyProtection="1">
      <alignment horizontal="left"/>
      <protection locked="0"/>
    </xf>
  </cellXfs>
  <cellStyles count="1">
    <cellStyle name="Standard" xfId="0" builtinId="0"/>
  </cellStyles>
  <dxfs count="1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23/09/relationships/Python" Target="pyth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rgb="FFFF0000"/>
  </sheetPr>
  <dimension ref="A1:Z45"/>
  <sheetViews>
    <sheetView showGridLines="0" tabSelected="1" zoomScale="70" zoomScaleNormal="70" workbookViewId="0">
      <selection activeCell="F4" sqref="F4"/>
    </sheetView>
  </sheetViews>
  <sheetFormatPr baseColWidth="10" defaultColWidth="11.25" defaultRowHeight="15.75" x14ac:dyDescent="0.25"/>
  <cols>
    <col min="1" max="1" width="2.625" style="2" customWidth="1"/>
    <col min="2" max="2" width="10.25" style="2" customWidth="1"/>
    <col min="3" max="3" width="4.75" style="2" customWidth="1"/>
    <col min="4" max="4" width="27.625" style="2" bestFit="1" customWidth="1"/>
    <col min="5" max="20" width="13.75" style="245" customWidth="1"/>
    <col min="21" max="26" width="10.75" style="245" customWidth="1"/>
    <col min="27" max="16384" width="11.25" style="2"/>
  </cols>
  <sheetData>
    <row r="1" spans="1:26" x14ac:dyDescent="0.25">
      <c r="A1" s="259"/>
      <c r="B1" s="260" t="s">
        <v>68</v>
      </c>
      <c r="C1" s="260"/>
      <c r="D1" s="260"/>
      <c r="E1" s="248" t="s">
        <v>76</v>
      </c>
      <c r="F1" s="248"/>
      <c r="G1" s="248"/>
      <c r="H1" s="261"/>
      <c r="I1" s="262"/>
      <c r="J1" s="262"/>
      <c r="K1" s="262"/>
      <c r="L1" s="262"/>
      <c r="M1" s="290" t="s">
        <v>108</v>
      </c>
      <c r="N1" s="291"/>
      <c r="O1" s="291"/>
      <c r="P1" s="291"/>
      <c r="Q1" s="291"/>
      <c r="R1" s="291"/>
      <c r="S1" s="291"/>
      <c r="T1" s="291"/>
    </row>
    <row r="2" spans="1:26" x14ac:dyDescent="0.25">
      <c r="A2" s="259"/>
      <c r="B2" s="263" t="s">
        <v>77</v>
      </c>
      <c r="C2" s="239" t="s">
        <v>66</v>
      </c>
      <c r="D2" s="241">
        <v>1</v>
      </c>
      <c r="E2" s="244" t="s">
        <v>5</v>
      </c>
      <c r="F2" s="316">
        <v>1</v>
      </c>
      <c r="G2" s="246"/>
      <c r="H2" s="246"/>
      <c r="I2" s="246"/>
      <c r="J2" s="246"/>
      <c r="K2" s="246"/>
      <c r="L2" s="246"/>
      <c r="M2" s="291"/>
      <c r="N2" s="291"/>
      <c r="O2" s="291"/>
      <c r="P2" s="291"/>
      <c r="Q2" s="291"/>
      <c r="R2" s="291"/>
      <c r="S2" s="291"/>
      <c r="T2" s="291"/>
    </row>
    <row r="3" spans="1:26" x14ac:dyDescent="0.25">
      <c r="A3" s="259"/>
      <c r="B3" s="256">
        <f>SUM(D2:D5)</f>
        <v>1.5</v>
      </c>
      <c r="C3" s="239" t="s">
        <v>62</v>
      </c>
      <c r="D3" s="315">
        <v>0.5</v>
      </c>
      <c r="E3" s="244" t="s">
        <v>4</v>
      </c>
      <c r="F3" s="316">
        <v>1</v>
      </c>
      <c r="G3" s="246"/>
      <c r="H3" s="246"/>
      <c r="I3" s="246"/>
      <c r="J3" s="246"/>
      <c r="K3" s="246"/>
      <c r="L3" s="246"/>
      <c r="M3" s="291"/>
      <c r="N3" s="291"/>
      <c r="O3" s="291"/>
      <c r="P3" s="291"/>
      <c r="Q3" s="291"/>
      <c r="R3" s="291"/>
      <c r="S3" s="291"/>
      <c r="T3" s="291"/>
    </row>
    <row r="4" spans="1:26" x14ac:dyDescent="0.25">
      <c r="A4" s="259"/>
      <c r="B4" s="240"/>
      <c r="C4" s="239" t="s">
        <v>63</v>
      </c>
      <c r="D4" s="315">
        <v>0</v>
      </c>
      <c r="E4" s="244" t="s">
        <v>3</v>
      </c>
      <c r="F4" s="316">
        <v>1</v>
      </c>
      <c r="G4" s="246"/>
      <c r="H4" s="246"/>
      <c r="I4" s="246"/>
      <c r="J4" s="246"/>
      <c r="K4" s="246"/>
      <c r="L4" s="246"/>
      <c r="M4" s="291"/>
      <c r="N4" s="291"/>
      <c r="O4" s="291"/>
      <c r="P4" s="291"/>
      <c r="Q4" s="291"/>
      <c r="R4" s="291"/>
      <c r="S4" s="291"/>
      <c r="T4" s="291"/>
    </row>
    <row r="5" spans="1:26" x14ac:dyDescent="0.25">
      <c r="A5" s="259"/>
      <c r="B5" s="240"/>
      <c r="C5" s="239">
        <v>0</v>
      </c>
      <c r="D5" s="240">
        <v>0</v>
      </c>
      <c r="E5" s="244" t="s">
        <v>2</v>
      </c>
      <c r="F5" s="316">
        <v>1</v>
      </c>
      <c r="G5" s="246"/>
      <c r="H5" s="246"/>
      <c r="I5" s="246"/>
      <c r="J5" s="246"/>
      <c r="K5" s="246"/>
      <c r="L5" s="246"/>
      <c r="M5" s="291"/>
      <c r="N5" s="291"/>
      <c r="O5" s="291"/>
      <c r="P5" s="291"/>
      <c r="Q5" s="291"/>
      <c r="R5" s="291"/>
      <c r="S5" s="291"/>
      <c r="T5" s="291"/>
    </row>
    <row r="6" spans="1:26" x14ac:dyDescent="0.25">
      <c r="A6" s="259"/>
      <c r="B6" s="240"/>
      <c r="C6" s="239" t="s">
        <v>27</v>
      </c>
      <c r="D6" s="240">
        <f>($D$2+$D$3+$D$4)/3</f>
        <v>0.5</v>
      </c>
      <c r="E6" s="244"/>
      <c r="F6" s="244"/>
      <c r="G6" s="267"/>
      <c r="H6" s="246"/>
      <c r="I6" s="246"/>
      <c r="J6" s="246"/>
      <c r="K6" s="246"/>
      <c r="L6" s="246"/>
      <c r="M6" s="291"/>
      <c r="N6" s="291"/>
      <c r="O6" s="291"/>
      <c r="P6" s="291"/>
      <c r="Q6" s="291"/>
      <c r="R6" s="291"/>
      <c r="S6" s="291"/>
      <c r="T6" s="291"/>
    </row>
    <row r="7" spans="1:26" x14ac:dyDescent="0.25">
      <c r="A7" s="259"/>
      <c r="B7" s="240"/>
      <c r="C7" s="239" t="s">
        <v>28</v>
      </c>
      <c r="D7" s="240">
        <f>($D$2+$D$3)/2</f>
        <v>0.75</v>
      </c>
      <c r="E7" s="244"/>
      <c r="F7" s="244"/>
      <c r="G7" s="246"/>
      <c r="H7" s="246"/>
      <c r="I7" s="246"/>
      <c r="J7" s="246"/>
      <c r="K7" s="246"/>
      <c r="L7" s="246"/>
      <c r="M7" s="291"/>
      <c r="N7" s="291"/>
      <c r="O7" s="291"/>
      <c r="P7" s="291"/>
      <c r="Q7" s="291"/>
      <c r="R7" s="291"/>
      <c r="S7" s="291"/>
      <c r="T7" s="291"/>
    </row>
    <row r="8" spans="1:26" x14ac:dyDescent="0.25">
      <c r="A8" s="259"/>
      <c r="B8" s="240"/>
      <c r="C8" s="239" t="s">
        <v>21</v>
      </c>
      <c r="D8" s="240">
        <f>($D$3+$D$4)/3</f>
        <v>0.16666666666666666</v>
      </c>
      <c r="E8" s="246"/>
      <c r="F8" s="244"/>
      <c r="G8" s="246"/>
      <c r="H8" s="246"/>
      <c r="I8" s="246"/>
      <c r="J8" s="246"/>
      <c r="K8" s="246"/>
      <c r="L8" s="246"/>
      <c r="M8" s="291"/>
      <c r="N8" s="291"/>
      <c r="O8" s="291"/>
      <c r="P8" s="291"/>
      <c r="Q8" s="291"/>
      <c r="R8" s="291"/>
      <c r="S8" s="291"/>
      <c r="T8" s="291"/>
    </row>
    <row r="9" spans="1:26" x14ac:dyDescent="0.25">
      <c r="A9" s="259"/>
      <c r="B9" s="240"/>
      <c r="C9" s="239" t="s">
        <v>29</v>
      </c>
      <c r="D9" s="240">
        <f>$D$4/2</f>
        <v>0</v>
      </c>
      <c r="E9" s="244"/>
      <c r="F9" s="244"/>
      <c r="G9" s="246"/>
      <c r="H9" s="246"/>
      <c r="I9" s="246"/>
      <c r="J9" s="246"/>
      <c r="K9" s="246"/>
      <c r="L9" s="246"/>
      <c r="M9" s="291"/>
      <c r="N9" s="291"/>
      <c r="O9" s="291"/>
      <c r="P9" s="291"/>
      <c r="Q9" s="291"/>
      <c r="R9" s="291"/>
      <c r="S9" s="291"/>
      <c r="T9" s="291"/>
    </row>
    <row r="10" spans="1:26" s="3" customFormat="1" x14ac:dyDescent="0.25">
      <c r="C10" s="150"/>
      <c r="E10" s="257"/>
      <c r="F10" s="257"/>
      <c r="G10" s="257"/>
      <c r="H10" s="257"/>
      <c r="I10" s="257"/>
      <c r="J10" s="257"/>
      <c r="K10" s="257"/>
      <c r="L10" s="257"/>
      <c r="M10" s="291"/>
      <c r="N10" s="291"/>
      <c r="O10" s="291"/>
      <c r="P10" s="291"/>
      <c r="Q10" s="291"/>
      <c r="R10" s="291"/>
      <c r="S10" s="291"/>
      <c r="T10" s="291"/>
    </row>
    <row r="11" spans="1:26" x14ac:dyDescent="0.25">
      <c r="A11" s="264"/>
      <c r="B11" s="289" t="s">
        <v>80</v>
      </c>
      <c r="C11" s="242" t="s">
        <v>32</v>
      </c>
      <c r="D11" s="242"/>
      <c r="E11" s="248" t="s">
        <v>81</v>
      </c>
      <c r="F11" s="248" t="s">
        <v>82</v>
      </c>
      <c r="G11" s="248" t="s">
        <v>83</v>
      </c>
      <c r="H11" s="248" t="s">
        <v>84</v>
      </c>
      <c r="I11" s="248" t="s">
        <v>85</v>
      </c>
      <c r="J11" s="248" t="s">
        <v>86</v>
      </c>
      <c r="K11" s="248" t="s">
        <v>87</v>
      </c>
      <c r="L11" s="248" t="s">
        <v>88</v>
      </c>
      <c r="M11" s="247"/>
      <c r="N11" s="243"/>
      <c r="O11" s="243"/>
      <c r="P11" s="243"/>
      <c r="Q11" s="243"/>
      <c r="R11" s="243"/>
      <c r="S11" s="243"/>
      <c r="T11" s="243"/>
      <c r="U11" s="2"/>
      <c r="V11" s="2"/>
      <c r="W11" s="2"/>
      <c r="X11" s="2"/>
      <c r="Y11" s="2"/>
      <c r="Z11" s="2"/>
    </row>
    <row r="12" spans="1:26" x14ac:dyDescent="0.25">
      <c r="A12" s="264"/>
      <c r="B12" s="289"/>
      <c r="C12" s="237"/>
      <c r="D12" s="249" t="s">
        <v>5</v>
      </c>
      <c r="E12" s="283">
        <f>ROUND(APA_LLL1!$D$77,15)</f>
        <v>9.970704258035E-3</v>
      </c>
      <c r="F12" s="283">
        <f>ROUND(APA_LLW1!$D$77,15)</f>
        <v>0</v>
      </c>
      <c r="G12" s="283">
        <f>ROUND(APA_WWL1!$D$77,15)</f>
        <v>1.6138273491215001E-2</v>
      </c>
      <c r="H12" s="283">
        <f>ROUND(APA_WWW1!$D$77,15)</f>
        <v>3.7093495934959003E-2</v>
      </c>
      <c r="I12" s="284">
        <f>ROUND(APA_WLL1!$D$77,15)</f>
        <v>0</v>
      </c>
      <c r="J12" s="284">
        <f>ROUND(APA_WLW1!$D$77,15)</f>
        <v>0</v>
      </c>
      <c r="K12" s="284">
        <f>ROUND(APA_LWL1!$D$77,15)</f>
        <v>0</v>
      </c>
      <c r="L12" s="284">
        <f>ROUND(APA_LWW1!$D$77,15)</f>
        <v>0</v>
      </c>
      <c r="M12" s="247"/>
      <c r="N12" s="243"/>
      <c r="O12" s="243"/>
      <c r="P12" s="243"/>
      <c r="Q12" s="243"/>
      <c r="R12" s="243"/>
      <c r="S12" s="243"/>
      <c r="T12" s="243"/>
      <c r="U12" s="2"/>
      <c r="V12" s="2"/>
      <c r="W12" s="2"/>
      <c r="X12" s="2"/>
      <c r="Y12" s="2"/>
      <c r="Z12" s="2"/>
    </row>
    <row r="13" spans="1:26" x14ac:dyDescent="0.25">
      <c r="A13" s="264"/>
      <c r="B13" s="289"/>
      <c r="C13" s="237"/>
      <c r="D13" s="249" t="s">
        <v>4</v>
      </c>
      <c r="E13" s="283">
        <f>ROUND(APA_LLL1!$D$78,15)</f>
        <v>9.970704258035E-3</v>
      </c>
      <c r="F13" s="283">
        <f>ROUND(APA_LLW1!$D$78,15)</f>
        <v>0</v>
      </c>
      <c r="G13" s="283">
        <f>ROUND(APA_WWL1!$D$78,15)</f>
        <v>1.6138273491215001E-2</v>
      </c>
      <c r="H13" s="283">
        <f>ROUND(APA_WWW1!$D$78,15)</f>
        <v>3.7093495934959003E-2</v>
      </c>
      <c r="I13" s="284">
        <f>ROUND(APA_WLL1!$D$78,15)</f>
        <v>0</v>
      </c>
      <c r="J13" s="284">
        <f>ROUND(APA_WLW1!$D$78,15)</f>
        <v>0</v>
      </c>
      <c r="K13" s="284">
        <f>ROUND(APA_LWL1!$D$78,15)</f>
        <v>0</v>
      </c>
      <c r="L13" s="284">
        <f>ROUND(APA_LWW1!$D$78,15)</f>
        <v>0</v>
      </c>
      <c r="M13" s="247"/>
      <c r="N13" s="243"/>
      <c r="O13" s="243"/>
      <c r="P13" s="243"/>
      <c r="Q13" s="243"/>
      <c r="R13" s="243"/>
      <c r="S13" s="243"/>
      <c r="T13" s="243"/>
      <c r="U13" s="2"/>
      <c r="V13" s="2"/>
      <c r="W13" s="2"/>
      <c r="X13" s="2"/>
      <c r="Y13" s="2"/>
      <c r="Z13" s="2"/>
    </row>
    <row r="14" spans="1:26" x14ac:dyDescent="0.25">
      <c r="A14" s="264"/>
      <c r="B14" s="289"/>
      <c r="C14" s="237"/>
      <c r="D14" s="249" t="s">
        <v>3</v>
      </c>
      <c r="E14" s="283">
        <f>ROUND(APA_LLL1!$D$79,15)</f>
        <v>0</v>
      </c>
      <c r="F14" s="283">
        <f>ROUND(APA_LLW1!$D$79,15)</f>
        <v>9.970704258035E-3</v>
      </c>
      <c r="G14" s="283">
        <f>ROUND(APA_WWL1!$D$79,15)</f>
        <v>1.1782335311746999E-2</v>
      </c>
      <c r="H14" s="283">
        <f>ROUND(APA_WWW1!$D$79,15)</f>
        <v>4.5731707317070002E-3</v>
      </c>
      <c r="I14" s="284">
        <f>ROUND(APA_WLL1!$D$79,15)</f>
        <v>0</v>
      </c>
      <c r="J14" s="284">
        <f>ROUND(APA_WLW1!$D$79,15)</f>
        <v>0</v>
      </c>
      <c r="K14" s="284">
        <f>ROUND(APA_LWL1!$D$79,15)</f>
        <v>0</v>
      </c>
      <c r="L14" s="284">
        <f>ROUND(APA_LWW1!$D$79,15)</f>
        <v>0</v>
      </c>
      <c r="M14" s="247"/>
      <c r="N14" s="243"/>
      <c r="O14" s="243"/>
      <c r="P14" s="243"/>
      <c r="Q14" s="243"/>
      <c r="R14" s="243"/>
      <c r="S14" s="243"/>
      <c r="T14" s="243"/>
      <c r="U14" s="2"/>
      <c r="V14" s="2"/>
      <c r="W14" s="2"/>
      <c r="X14" s="2"/>
      <c r="Y14" s="2"/>
      <c r="Z14" s="2"/>
    </row>
    <row r="15" spans="1:26" x14ac:dyDescent="0.25">
      <c r="A15" s="264"/>
      <c r="B15" s="289"/>
      <c r="C15" s="237"/>
      <c r="D15" s="249" t="s">
        <v>2</v>
      </c>
      <c r="E15" s="283">
        <f>ROUND(APA_LLL1!$D$80,15)</f>
        <v>0</v>
      </c>
      <c r="F15" s="283">
        <f>ROUND(APA_LLW1!$D$80,15)</f>
        <v>9.970704258035E-3</v>
      </c>
      <c r="G15" s="283">
        <f>ROUND(APA_WWL1!$D$80,15)</f>
        <v>1.1782335311746999E-2</v>
      </c>
      <c r="H15" s="283">
        <f>ROUND(APA_WWW1!$D$80,15)</f>
        <v>4.5731707317070002E-3</v>
      </c>
      <c r="I15" s="284">
        <f>ROUND(APA_WLL1!$D$80,15)</f>
        <v>0</v>
      </c>
      <c r="J15" s="284">
        <f>ROUND(APA_WLW1!$D$80,15)</f>
        <v>0</v>
      </c>
      <c r="K15" s="284">
        <f>ROUND(APA_LWL1!$D$80,15)</f>
        <v>0</v>
      </c>
      <c r="L15" s="284">
        <f>ROUND(APA_LWW1!$D$80,15)</f>
        <v>0</v>
      </c>
      <c r="M15" s="247"/>
      <c r="N15" s="243"/>
      <c r="O15" s="243"/>
      <c r="P15" s="243"/>
      <c r="Q15" s="243"/>
      <c r="R15" s="243"/>
      <c r="S15" s="243"/>
      <c r="T15" s="243"/>
      <c r="U15" s="2"/>
      <c r="V15" s="2"/>
      <c r="W15" s="2"/>
      <c r="X15" s="2"/>
      <c r="Y15" s="2"/>
      <c r="Z15" s="2"/>
    </row>
    <row r="16" spans="1:26" x14ac:dyDescent="0.25">
      <c r="A16" s="264"/>
      <c r="B16" s="289"/>
      <c r="C16" s="237"/>
      <c r="D16" s="249" t="s">
        <v>42</v>
      </c>
      <c r="E16" s="283">
        <f t="shared" ref="E16:F16" si="0">SQRT(((E12-E17)^2+(E13-E17)^2+(E14-E17)^2+(E15-E17)^2)/4)/E17</f>
        <v>1</v>
      </c>
      <c r="F16" s="283">
        <f t="shared" si="0"/>
        <v>1</v>
      </c>
      <c r="G16" s="283">
        <f t="shared" ref="G16:L16" si="1">SQRT(((G12-G17)^2+(G13-G17)^2+(G14-G17)^2+(G15-G17)^2)/4)/G17</f>
        <v>0.15601157590109191</v>
      </c>
      <c r="H16" s="283">
        <f t="shared" si="1"/>
        <v>0.78048780487806046</v>
      </c>
      <c r="I16" s="284" t="e">
        <f t="shared" si="1"/>
        <v>#DIV/0!</v>
      </c>
      <c r="J16" s="284" t="e">
        <f t="shared" si="1"/>
        <v>#DIV/0!</v>
      </c>
      <c r="K16" s="284" t="e">
        <f t="shared" si="1"/>
        <v>#DIV/0!</v>
      </c>
      <c r="L16" s="284" t="e">
        <f t="shared" si="1"/>
        <v>#DIV/0!</v>
      </c>
      <c r="M16" s="247"/>
      <c r="N16" s="243"/>
      <c r="O16" s="243"/>
      <c r="P16" s="243"/>
      <c r="Q16" s="243"/>
      <c r="R16" s="243"/>
      <c r="S16" s="243"/>
      <c r="T16" s="243"/>
      <c r="U16" s="2"/>
      <c r="V16" s="2"/>
      <c r="W16" s="2"/>
      <c r="X16" s="2"/>
      <c r="Y16" s="2"/>
      <c r="Z16" s="2"/>
    </row>
    <row r="17" spans="1:26" x14ac:dyDescent="0.25">
      <c r="A17" s="264"/>
      <c r="B17" s="289"/>
      <c r="C17" s="237"/>
      <c r="D17" s="249" t="s">
        <v>75</v>
      </c>
      <c r="E17" s="284">
        <f t="shared" ref="E17:F17" si="2">AVERAGE(E12:E15)</f>
        <v>4.9853521290175E-3</v>
      </c>
      <c r="F17" s="284">
        <f t="shared" si="2"/>
        <v>4.9853521290175E-3</v>
      </c>
      <c r="G17" s="284">
        <f t="shared" ref="G17:L17" si="3">AVERAGE(G12:G15)</f>
        <v>1.3960304401481001E-2</v>
      </c>
      <c r="H17" s="284">
        <f t="shared" si="3"/>
        <v>2.0833333333333003E-2</v>
      </c>
      <c r="I17" s="284">
        <f t="shared" si="3"/>
        <v>0</v>
      </c>
      <c r="J17" s="284">
        <f t="shared" si="3"/>
        <v>0</v>
      </c>
      <c r="K17" s="284">
        <f t="shared" si="3"/>
        <v>0</v>
      </c>
      <c r="L17" s="284">
        <f t="shared" si="3"/>
        <v>0</v>
      </c>
      <c r="M17" s="247"/>
      <c r="N17" s="243"/>
      <c r="O17" s="243"/>
      <c r="P17" s="243"/>
      <c r="Q17" s="243"/>
      <c r="R17" s="243"/>
      <c r="S17" s="243"/>
      <c r="T17" s="243"/>
      <c r="U17" s="2"/>
      <c r="V17" s="2"/>
      <c r="W17" s="2"/>
      <c r="X17" s="2"/>
      <c r="Y17" s="2"/>
      <c r="Z17" s="2"/>
    </row>
    <row r="18" spans="1:26" x14ac:dyDescent="0.25">
      <c r="A18" s="264"/>
      <c r="B18" s="289"/>
      <c r="C18" s="242" t="s">
        <v>70</v>
      </c>
      <c r="D18" s="251"/>
      <c r="E18" s="285"/>
      <c r="F18" s="285"/>
      <c r="G18" s="285"/>
      <c r="H18" s="285"/>
      <c r="I18" s="285"/>
      <c r="J18" s="285"/>
      <c r="K18" s="285"/>
      <c r="L18" s="285"/>
      <c r="M18" s="247"/>
      <c r="N18" s="243"/>
      <c r="O18" s="243"/>
      <c r="P18" s="243"/>
      <c r="Q18" s="243"/>
      <c r="R18" s="243"/>
      <c r="S18" s="243"/>
      <c r="T18" s="243"/>
      <c r="U18" s="2"/>
      <c r="V18" s="2"/>
      <c r="W18" s="2"/>
      <c r="X18" s="2"/>
      <c r="Y18" s="2"/>
      <c r="Z18" s="2"/>
    </row>
    <row r="19" spans="1:26" x14ac:dyDescent="0.25">
      <c r="A19" s="264"/>
      <c r="B19" s="289"/>
      <c r="C19" s="237"/>
      <c r="D19" s="249" t="s">
        <v>5</v>
      </c>
      <c r="E19" s="284" t="s">
        <v>98</v>
      </c>
      <c r="F19" s="284">
        <f>NodeProb_LLW1!$K$69</f>
        <v>0.20720800422339999</v>
      </c>
      <c r="G19" s="284" t="s">
        <v>98</v>
      </c>
      <c r="H19" s="284" t="s">
        <v>98</v>
      </c>
      <c r="I19" s="284" t="s">
        <v>98</v>
      </c>
      <c r="J19" s="284" t="s">
        <v>98</v>
      </c>
      <c r="K19" s="284" t="s">
        <v>98</v>
      </c>
      <c r="L19" s="284" t="s">
        <v>98</v>
      </c>
      <c r="M19" s="247"/>
      <c r="N19" s="243"/>
      <c r="O19" s="243"/>
      <c r="P19" s="243"/>
      <c r="Q19" s="243"/>
      <c r="R19" s="243"/>
      <c r="S19" s="243"/>
      <c r="T19" s="243"/>
      <c r="U19" s="2"/>
      <c r="V19" s="2"/>
      <c r="W19" s="2"/>
      <c r="X19" s="2"/>
      <c r="Y19" s="2"/>
      <c r="Z19" s="2"/>
    </row>
    <row r="20" spans="1:26" x14ac:dyDescent="0.25">
      <c r="A20" s="264"/>
      <c r="B20" s="289"/>
      <c r="C20" s="237"/>
      <c r="D20" s="249" t="s">
        <v>4</v>
      </c>
      <c r="E20" s="284" t="s">
        <v>98</v>
      </c>
      <c r="F20" s="284">
        <f>NodeProb_LLW1!$N$69</f>
        <v>0.20720800422339999</v>
      </c>
      <c r="G20" s="284" t="s">
        <v>98</v>
      </c>
      <c r="H20" s="284" t="s">
        <v>98</v>
      </c>
      <c r="I20" s="284" t="s">
        <v>98</v>
      </c>
      <c r="J20" s="284" t="s">
        <v>98</v>
      </c>
      <c r="K20" s="284" t="s">
        <v>98</v>
      </c>
      <c r="L20" s="284" t="s">
        <v>98</v>
      </c>
      <c r="M20" s="247"/>
      <c r="N20" s="243"/>
      <c r="O20" s="243"/>
      <c r="P20" s="243"/>
      <c r="Q20" s="243"/>
      <c r="R20" s="243"/>
      <c r="S20" s="243"/>
      <c r="T20" s="243"/>
      <c r="U20" s="2"/>
      <c r="V20" s="2"/>
      <c r="W20" s="2"/>
      <c r="X20" s="2"/>
      <c r="Y20" s="2"/>
      <c r="Z20" s="2"/>
    </row>
    <row r="21" spans="1:26" x14ac:dyDescent="0.25">
      <c r="A21" s="264"/>
      <c r="B21" s="289"/>
      <c r="C21" s="237"/>
      <c r="D21" s="249" t="s">
        <v>3</v>
      </c>
      <c r="E21" s="284" t="s">
        <v>98</v>
      </c>
      <c r="F21" s="284">
        <f>NodeProb_LLW1!$Q$69</f>
        <v>0.29279199577660003</v>
      </c>
      <c r="G21" s="284" t="s">
        <v>98</v>
      </c>
      <c r="H21" s="284" t="s">
        <v>98</v>
      </c>
      <c r="I21" s="284" t="s">
        <v>98</v>
      </c>
      <c r="J21" s="284" t="s">
        <v>98</v>
      </c>
      <c r="K21" s="284" t="s">
        <v>98</v>
      </c>
      <c r="L21" s="284" t="s">
        <v>98</v>
      </c>
      <c r="M21" s="247"/>
      <c r="N21" s="243"/>
      <c r="O21" s="243"/>
      <c r="P21" s="243"/>
      <c r="Q21" s="243"/>
      <c r="R21" s="243"/>
      <c r="S21" s="243"/>
      <c r="T21" s="243"/>
      <c r="U21" s="2"/>
      <c r="V21" s="2"/>
      <c r="W21" s="2"/>
      <c r="X21" s="2"/>
      <c r="Y21" s="2"/>
      <c r="Z21" s="2"/>
    </row>
    <row r="22" spans="1:26" x14ac:dyDescent="0.25">
      <c r="A22" s="264"/>
      <c r="B22" s="289"/>
      <c r="C22" s="237"/>
      <c r="D22" s="249" t="s">
        <v>2</v>
      </c>
      <c r="E22" s="284" t="s">
        <v>98</v>
      </c>
      <c r="F22" s="284">
        <f>NodeProb_LLW1!$T$69</f>
        <v>0.29279199577660003</v>
      </c>
      <c r="G22" s="284" t="s">
        <v>98</v>
      </c>
      <c r="H22" s="284" t="s">
        <v>98</v>
      </c>
      <c r="I22" s="284" t="s">
        <v>98</v>
      </c>
      <c r="J22" s="284" t="s">
        <v>98</v>
      </c>
      <c r="K22" s="284" t="s">
        <v>98</v>
      </c>
      <c r="L22" s="284" t="s">
        <v>98</v>
      </c>
      <c r="M22" s="247"/>
      <c r="N22" s="243"/>
      <c r="O22" s="243"/>
      <c r="P22" s="243"/>
      <c r="Q22" s="243"/>
      <c r="R22" s="243"/>
      <c r="S22" s="243"/>
      <c r="T22" s="243"/>
      <c r="U22" s="2"/>
      <c r="V22" s="2"/>
      <c r="W22" s="2"/>
      <c r="X22" s="2"/>
      <c r="Y22" s="2"/>
      <c r="Z22" s="2"/>
    </row>
    <row r="23" spans="1:26" x14ac:dyDescent="0.25">
      <c r="A23" s="264"/>
      <c r="B23" s="289"/>
      <c r="C23" s="237"/>
      <c r="D23" s="249" t="s">
        <v>42</v>
      </c>
      <c r="E23" s="284" t="e">
        <f t="shared" ref="E23:F23" si="4">SQRT(((E19-E24)^2+(E20-E24)^2+(E21-E24)^2+(E22-E24)^2)/4)/E24</f>
        <v>#VALUE!</v>
      </c>
      <c r="F23" s="284">
        <f t="shared" si="4"/>
        <v>0.17116798310640008</v>
      </c>
      <c r="G23" s="284" t="e">
        <f t="shared" ref="G23:L23" si="5">SQRT(((G19-G24)^2+(G20-G24)^2+(G21-G24)^2+(G22-G24)^2)/4)/G24</f>
        <v>#VALUE!</v>
      </c>
      <c r="H23" s="284" t="e">
        <f t="shared" si="5"/>
        <v>#VALUE!</v>
      </c>
      <c r="I23" s="284" t="e">
        <f t="shared" si="5"/>
        <v>#VALUE!</v>
      </c>
      <c r="J23" s="284" t="e">
        <f t="shared" si="5"/>
        <v>#VALUE!</v>
      </c>
      <c r="K23" s="284" t="e">
        <f t="shared" si="5"/>
        <v>#VALUE!</v>
      </c>
      <c r="L23" s="284" t="e">
        <f t="shared" si="5"/>
        <v>#VALUE!</v>
      </c>
      <c r="M23" s="247"/>
      <c r="N23" s="243"/>
      <c r="O23" s="243"/>
      <c r="P23" s="243"/>
      <c r="Q23" s="243"/>
      <c r="R23" s="243"/>
      <c r="S23" s="243"/>
      <c r="T23" s="243"/>
      <c r="U23" s="2"/>
      <c r="V23" s="2"/>
      <c r="W23" s="2"/>
      <c r="X23" s="2"/>
      <c r="Y23" s="2"/>
      <c r="Z23" s="2"/>
    </row>
    <row r="24" spans="1:26" x14ac:dyDescent="0.25">
      <c r="A24" s="264"/>
      <c r="B24" s="289"/>
      <c r="C24" s="237"/>
      <c r="D24" s="249" t="s">
        <v>75</v>
      </c>
      <c r="E24" s="284" t="e">
        <f t="shared" ref="E24:F24" si="6">AVERAGE(E19:E22)</f>
        <v>#DIV/0!</v>
      </c>
      <c r="F24" s="284">
        <f t="shared" si="6"/>
        <v>0.25</v>
      </c>
      <c r="G24" s="284" t="e">
        <f t="shared" ref="G24:L24" si="7">AVERAGE(G19:G22)</f>
        <v>#DIV/0!</v>
      </c>
      <c r="H24" s="284" t="e">
        <f t="shared" si="7"/>
        <v>#DIV/0!</v>
      </c>
      <c r="I24" s="284" t="e">
        <f t="shared" si="7"/>
        <v>#DIV/0!</v>
      </c>
      <c r="J24" s="284" t="e">
        <f t="shared" si="7"/>
        <v>#DIV/0!</v>
      </c>
      <c r="K24" s="284" t="e">
        <f t="shared" si="7"/>
        <v>#DIV/0!</v>
      </c>
      <c r="L24" s="284" t="e">
        <f t="shared" si="7"/>
        <v>#DIV/0!</v>
      </c>
      <c r="M24" s="247"/>
      <c r="N24" s="243"/>
      <c r="O24" s="243"/>
      <c r="P24" s="243"/>
      <c r="Q24" s="243"/>
      <c r="R24" s="243"/>
      <c r="S24" s="243"/>
      <c r="T24" s="243"/>
      <c r="U24" s="2"/>
      <c r="V24" s="2"/>
      <c r="W24" s="2"/>
      <c r="X24" s="2"/>
      <c r="Y24" s="2"/>
      <c r="Z24" s="2"/>
    </row>
    <row r="25" spans="1:26" x14ac:dyDescent="0.25">
      <c r="A25" s="264"/>
      <c r="B25" s="289"/>
      <c r="C25" s="238" t="s">
        <v>99</v>
      </c>
      <c r="D25" s="149"/>
      <c r="E25" s="286"/>
      <c r="F25" s="286"/>
      <c r="G25" s="286"/>
      <c r="H25" s="286"/>
      <c r="I25" s="286"/>
      <c r="J25" s="286"/>
      <c r="K25" s="286"/>
      <c r="L25" s="286"/>
      <c r="M25" s="247"/>
      <c r="N25" s="243"/>
      <c r="O25" s="243"/>
      <c r="P25" s="243"/>
      <c r="Q25" s="243"/>
      <c r="R25" s="243"/>
      <c r="S25" s="243"/>
      <c r="T25" s="243"/>
      <c r="U25" s="2"/>
      <c r="V25" s="2"/>
      <c r="W25" s="2"/>
      <c r="X25" s="2"/>
      <c r="Y25" s="2"/>
      <c r="Z25" s="2"/>
    </row>
    <row r="26" spans="1:26" x14ac:dyDescent="0.25">
      <c r="A26" s="264"/>
      <c r="B26" s="289"/>
      <c r="C26" s="237"/>
      <c r="D26" s="255" t="s">
        <v>69</v>
      </c>
      <c r="E26" s="284" t="s">
        <v>98</v>
      </c>
      <c r="F26" s="284">
        <f>ROUND(APA_LLW1!$S$66,14)</f>
        <v>1.4800585914839299</v>
      </c>
      <c r="G26" s="284" t="s">
        <v>98</v>
      </c>
      <c r="H26" s="284" t="s">
        <v>98</v>
      </c>
      <c r="I26" s="284" t="s">
        <v>98</v>
      </c>
      <c r="J26" s="284" t="s">
        <v>98</v>
      </c>
      <c r="K26" s="284" t="s">
        <v>98</v>
      </c>
      <c r="L26" s="284" t="s">
        <v>98</v>
      </c>
      <c r="M26" s="247"/>
      <c r="N26" s="243"/>
      <c r="O26" s="243"/>
      <c r="P26" s="243"/>
      <c r="Q26" s="243"/>
      <c r="R26" s="243"/>
      <c r="S26" s="243"/>
      <c r="T26" s="243"/>
      <c r="U26" s="2"/>
      <c r="V26" s="2"/>
      <c r="W26" s="2"/>
      <c r="X26" s="2"/>
      <c r="Y26" s="2"/>
      <c r="Z26" s="2"/>
    </row>
    <row r="27" spans="1:26" x14ac:dyDescent="0.25">
      <c r="A27" s="264"/>
      <c r="B27" s="289"/>
      <c r="C27" s="237"/>
      <c r="D27" s="255" t="s">
        <v>71</v>
      </c>
      <c r="E27" s="284" t="e">
        <f t="shared" ref="E27:F27" si="8">E26/SUM($D$2:$D$5)</f>
        <v>#VALUE!</v>
      </c>
      <c r="F27" s="284">
        <f t="shared" si="8"/>
        <v>0.98670572765595332</v>
      </c>
      <c r="G27" s="284" t="e">
        <f t="shared" ref="G27:L27" si="9">G26/SUM($D$2:$D$5)</f>
        <v>#VALUE!</v>
      </c>
      <c r="H27" s="284" t="e">
        <f t="shared" si="9"/>
        <v>#VALUE!</v>
      </c>
      <c r="I27" s="284" t="e">
        <f t="shared" si="9"/>
        <v>#VALUE!</v>
      </c>
      <c r="J27" s="284" t="e">
        <f t="shared" si="9"/>
        <v>#VALUE!</v>
      </c>
      <c r="K27" s="284" t="e">
        <f t="shared" si="9"/>
        <v>#VALUE!</v>
      </c>
      <c r="L27" s="284" t="e">
        <f t="shared" si="9"/>
        <v>#VALUE!</v>
      </c>
      <c r="M27" s="247"/>
      <c r="N27" s="243"/>
      <c r="O27" s="243"/>
      <c r="P27" s="243"/>
      <c r="Q27" s="243"/>
      <c r="R27" s="243"/>
      <c r="S27" s="243"/>
      <c r="T27" s="243"/>
      <c r="U27" s="2"/>
      <c r="V27" s="2"/>
      <c r="W27" s="2"/>
      <c r="X27" s="2"/>
      <c r="Y27" s="2"/>
      <c r="Z27" s="2"/>
    </row>
    <row r="28" spans="1:26" s="3" customFormat="1" x14ac:dyDescent="0.25">
      <c r="B28" s="25"/>
      <c r="D28" s="258"/>
      <c r="E28" s="287"/>
      <c r="F28" s="287"/>
      <c r="G28" s="287"/>
      <c r="H28" s="287"/>
      <c r="I28" s="287"/>
      <c r="J28" s="287"/>
      <c r="K28" s="287"/>
      <c r="L28" s="287"/>
      <c r="M28" s="247"/>
      <c r="N28" s="243"/>
      <c r="O28" s="243"/>
      <c r="P28" s="243"/>
      <c r="Q28" s="243"/>
      <c r="R28" s="243"/>
      <c r="S28" s="243"/>
      <c r="T28" s="243"/>
    </row>
    <row r="29" spans="1:26" x14ac:dyDescent="0.25">
      <c r="A29" s="265"/>
      <c r="B29" s="289" t="s">
        <v>89</v>
      </c>
      <c r="C29" s="242" t="s">
        <v>32</v>
      </c>
      <c r="D29" s="253"/>
      <c r="E29" s="288" t="s">
        <v>103</v>
      </c>
      <c r="F29" s="288" t="s">
        <v>101</v>
      </c>
      <c r="G29" s="288" t="s">
        <v>104</v>
      </c>
      <c r="H29" s="288" t="s">
        <v>107</v>
      </c>
      <c r="I29" s="288" t="s">
        <v>100</v>
      </c>
      <c r="J29" s="288" t="s">
        <v>102</v>
      </c>
      <c r="K29" s="288" t="s">
        <v>105</v>
      </c>
      <c r="L29" s="288" t="s">
        <v>106</v>
      </c>
      <c r="M29" s="248" t="s">
        <v>90</v>
      </c>
      <c r="N29" s="248" t="s">
        <v>91</v>
      </c>
      <c r="O29" s="248" t="s">
        <v>92</v>
      </c>
      <c r="P29" s="248" t="s">
        <v>93</v>
      </c>
      <c r="Q29" s="248" t="s">
        <v>94</v>
      </c>
      <c r="R29" s="248" t="s">
        <v>95</v>
      </c>
      <c r="S29" s="248" t="s">
        <v>96</v>
      </c>
      <c r="T29" s="248" t="s">
        <v>97</v>
      </c>
    </row>
    <row r="30" spans="1:26" x14ac:dyDescent="0.25">
      <c r="A30" s="265"/>
      <c r="B30" s="289"/>
      <c r="C30" s="254"/>
      <c r="D30" s="249" t="s">
        <v>5</v>
      </c>
      <c r="E30" s="283">
        <f>ROUND(APA_LLL3!$D$77,15)</f>
        <v>0</v>
      </c>
      <c r="F30" s="283">
        <f>ROUND(APA_LLW3!$D$77,15)</f>
        <v>0</v>
      </c>
      <c r="G30" s="283">
        <f>ROUND(APA_WWL3!$D$77,15)</f>
        <v>9.6153847000000001E-3</v>
      </c>
      <c r="H30" s="283">
        <f>ROUND(APA_WWW3!$D$77,15)</f>
        <v>2.0833333333332999E-2</v>
      </c>
      <c r="I30" s="283">
        <f>ROUND(APA_LLL4!$D$77,15)</f>
        <v>0</v>
      </c>
      <c r="J30" s="283">
        <f>ROUND(APA_LLW4!$D$77,15)</f>
        <v>0</v>
      </c>
      <c r="K30" s="283">
        <f>ROUND(APA_WWL4!$D$77,15)</f>
        <v>9.6153846153849993E-3</v>
      </c>
      <c r="L30" s="283">
        <f>ROUND(APA_WWW4!$D$77,15)</f>
        <v>2.0833333333332999E-2</v>
      </c>
      <c r="M30" s="250">
        <f>ROUND(APA_WLL3!$D$77,15)</f>
        <v>0</v>
      </c>
      <c r="N30" s="250">
        <f>ROUND(APA_WLW3!$D$77,15)</f>
        <v>0</v>
      </c>
      <c r="O30" s="250">
        <f>ROUND(APA_LWL3!$D$77,15)</f>
        <v>0</v>
      </c>
      <c r="P30" s="250">
        <f>ROUND(APA_LWW3!$D$77,15)</f>
        <v>0</v>
      </c>
      <c r="Q30" s="250">
        <f>ROUND(APA_WLL4!$D$77,15)</f>
        <v>0</v>
      </c>
      <c r="R30" s="250">
        <f>ROUND(APA_WLW4!$D$77,15)</f>
        <v>0</v>
      </c>
      <c r="S30" s="250">
        <f>ROUND(APA_LWL4!$D$77,15)</f>
        <v>0</v>
      </c>
      <c r="T30" s="250">
        <f>ROUND(APA_LWW4!$D$77,15)</f>
        <v>0</v>
      </c>
    </row>
    <row r="31" spans="1:26" x14ac:dyDescent="0.25">
      <c r="A31" s="265"/>
      <c r="B31" s="289"/>
      <c r="C31" s="254"/>
      <c r="D31" s="249" t="s">
        <v>4</v>
      </c>
      <c r="E31" s="283">
        <f>ROUND(APA_LLL3!$D$78,15)</f>
        <v>0</v>
      </c>
      <c r="F31" s="283">
        <f>ROUND(APA_LLW3!$D$78,15)</f>
        <v>0</v>
      </c>
      <c r="G31" s="283">
        <f>ROUND(APA_WWL3!$D$78,15)</f>
        <v>9.6153847000000001E-3</v>
      </c>
      <c r="H31" s="283">
        <f>ROUND(APA_WWW3!$D$78,15)</f>
        <v>2.0833333333332999E-2</v>
      </c>
      <c r="I31" s="283">
        <f>ROUND(APA_LLL4!$D$78,15)</f>
        <v>0</v>
      </c>
      <c r="J31" s="283">
        <f>ROUND(APA_LLW4!$D$78,15)</f>
        <v>0</v>
      </c>
      <c r="K31" s="283">
        <f>ROUND(APA_WWL4!$D$78,15)</f>
        <v>9.6153846153849993E-3</v>
      </c>
      <c r="L31" s="283">
        <f>ROUND(APA_WWW4!$D$78,15)</f>
        <v>2.0833333333332999E-2</v>
      </c>
      <c r="M31" s="250">
        <f>ROUND(APA_WLL3!$D$78,15)</f>
        <v>0</v>
      </c>
      <c r="N31" s="250">
        <f>ROUND(APA_WLW3!$D$78,15)</f>
        <v>0</v>
      </c>
      <c r="O31" s="250">
        <f>ROUND(APA_LWL3!$D$78,15)</f>
        <v>0</v>
      </c>
      <c r="P31" s="250">
        <f>ROUND(APA_LWW3!$D$78,15)</f>
        <v>0</v>
      </c>
      <c r="Q31" s="250">
        <f>ROUND(APA_WLL4!$D$78,15)</f>
        <v>0</v>
      </c>
      <c r="R31" s="250">
        <f>ROUND(APA_WLW4!$D$78,15)</f>
        <v>0</v>
      </c>
      <c r="S31" s="250">
        <f>ROUND(APA_LWL4!$D$78,15)</f>
        <v>0</v>
      </c>
      <c r="T31" s="250">
        <f>ROUND(APA_LWW4!$D$78,15)</f>
        <v>0</v>
      </c>
    </row>
    <row r="32" spans="1:26" x14ac:dyDescent="0.25">
      <c r="A32" s="265"/>
      <c r="B32" s="289"/>
      <c r="C32" s="254"/>
      <c r="D32" s="249" t="s">
        <v>3</v>
      </c>
      <c r="E32" s="283">
        <f>ROUND(APA_LLL3!$D$79,15)</f>
        <v>0</v>
      </c>
      <c r="F32" s="283">
        <f>ROUND(APA_LLW3!$D$79,15)</f>
        <v>0</v>
      </c>
      <c r="G32" s="283">
        <f>ROUND(APA_WWL3!$D$79,15)</f>
        <v>9.6153847000000001E-3</v>
      </c>
      <c r="H32" s="283">
        <f>ROUND(APA_WWW3!$D$79,15)</f>
        <v>2.0833333333332999E-2</v>
      </c>
      <c r="I32" s="283">
        <f>ROUND(APA_LLL4!$D$79,15)</f>
        <v>0</v>
      </c>
      <c r="J32" s="283">
        <f>ROUND(APA_LLW4!$D$79,15)</f>
        <v>0</v>
      </c>
      <c r="K32" s="283">
        <f>ROUND(APA_WWL4!$D$79,15)</f>
        <v>9.6153846153849993E-3</v>
      </c>
      <c r="L32" s="283">
        <f>ROUND(APA_WWW4!$D$79,15)</f>
        <v>2.0833333333332999E-2</v>
      </c>
      <c r="M32" s="250">
        <f>ROUND(APA_WLL3!$D$79,15)</f>
        <v>0</v>
      </c>
      <c r="N32" s="250">
        <f>ROUND(APA_WLW3!$D$79,15)</f>
        <v>0</v>
      </c>
      <c r="O32" s="250">
        <f>ROUND(APA_LWL3!$D$79,15)</f>
        <v>0</v>
      </c>
      <c r="P32" s="250">
        <f>ROUND(APA_LWW3!$D$79,15)</f>
        <v>0</v>
      </c>
      <c r="Q32" s="250">
        <f>ROUND(APA_WLL4!$D$79,15)</f>
        <v>0</v>
      </c>
      <c r="R32" s="250">
        <f>ROUND(APA_WLW4!$D$79,15)</f>
        <v>0</v>
      </c>
      <c r="S32" s="250">
        <f>ROUND(APA_LWL4!$D$79,15)</f>
        <v>0</v>
      </c>
      <c r="T32" s="250">
        <f>ROUND(APA_LWW4!$D$79,15)</f>
        <v>0</v>
      </c>
    </row>
    <row r="33" spans="1:20" x14ac:dyDescent="0.25">
      <c r="A33" s="265"/>
      <c r="B33" s="289"/>
      <c r="C33" s="254"/>
      <c r="D33" s="249" t="s">
        <v>2</v>
      </c>
      <c r="E33" s="283">
        <f>ROUND(APA_LLL3!$D$80,15)</f>
        <v>0</v>
      </c>
      <c r="F33" s="283">
        <f>ROUND(APA_LLW3!$D$80,15)</f>
        <v>0</v>
      </c>
      <c r="G33" s="283">
        <f>ROUND(APA_WWL3!$D$80,15)</f>
        <v>9.6153847000000001E-3</v>
      </c>
      <c r="H33" s="283">
        <f>ROUND(APA_WWW3!$D$80,15)</f>
        <v>2.0833333333332999E-2</v>
      </c>
      <c r="I33" s="283">
        <f>ROUND(APA_LLL4!$D$80,15)</f>
        <v>0</v>
      </c>
      <c r="J33" s="283">
        <f>ROUND(APA_LLW4!$D$80,15)</f>
        <v>0</v>
      </c>
      <c r="K33" s="283">
        <f>ROUND(APA_WWL4!$D$80,15)</f>
        <v>9.6153846153849993E-3</v>
      </c>
      <c r="L33" s="283">
        <f>ROUND(APA_WWW4!$D$80,15)</f>
        <v>2.0833333333332999E-2</v>
      </c>
      <c r="M33" s="250">
        <f>ROUND(APA_WLL3!$D$80,15)</f>
        <v>0</v>
      </c>
      <c r="N33" s="250">
        <f>ROUND(APA_WLW3!$D$80,15)</f>
        <v>0</v>
      </c>
      <c r="O33" s="250">
        <f>ROUND(APA_LWL3!$D$80,15)</f>
        <v>0</v>
      </c>
      <c r="P33" s="250">
        <f>ROUND(APA_LWW3!$D$80,15)</f>
        <v>0</v>
      </c>
      <c r="Q33" s="250">
        <f>ROUND(APA_WLL4!$D$80,15)</f>
        <v>0</v>
      </c>
      <c r="R33" s="250">
        <f>ROUND(APA_WLW4!$D$80,15)</f>
        <v>0</v>
      </c>
      <c r="S33" s="250">
        <f>ROUND(APA_LWL4!$D$80,15)</f>
        <v>0</v>
      </c>
      <c r="T33" s="250">
        <f>ROUND(APA_LWW4!$D$80,15)</f>
        <v>0</v>
      </c>
    </row>
    <row r="34" spans="1:20" x14ac:dyDescent="0.25">
      <c r="A34" s="265"/>
      <c r="B34" s="289"/>
      <c r="C34" s="254"/>
      <c r="D34" s="249" t="s">
        <v>42</v>
      </c>
      <c r="E34" s="284" t="e">
        <f t="shared" ref="E34:T34" si="10">SQRT(((E30-E35)^2+(E31-E35)^2+(E32-E35)^2+(E33-E35)^2)/4)/E35</f>
        <v>#DIV/0!</v>
      </c>
      <c r="F34" s="284" t="e">
        <f t="shared" si="10"/>
        <v>#DIV/0!</v>
      </c>
      <c r="G34" s="284">
        <f t="shared" si="10"/>
        <v>0</v>
      </c>
      <c r="H34" s="284">
        <f t="shared" si="10"/>
        <v>0</v>
      </c>
      <c r="I34" s="284" t="e">
        <f t="shared" si="10"/>
        <v>#DIV/0!</v>
      </c>
      <c r="J34" s="284" t="e">
        <f t="shared" si="10"/>
        <v>#DIV/0!</v>
      </c>
      <c r="K34" s="284">
        <f t="shared" si="10"/>
        <v>0</v>
      </c>
      <c r="L34" s="284">
        <f t="shared" si="10"/>
        <v>0</v>
      </c>
      <c r="M34" s="250" t="e">
        <f t="shared" si="10"/>
        <v>#DIV/0!</v>
      </c>
      <c r="N34" s="250" t="e">
        <f t="shared" si="10"/>
        <v>#DIV/0!</v>
      </c>
      <c r="O34" s="250" t="e">
        <f t="shared" si="10"/>
        <v>#DIV/0!</v>
      </c>
      <c r="P34" s="250" t="e">
        <f t="shared" si="10"/>
        <v>#DIV/0!</v>
      </c>
      <c r="Q34" s="250" t="e">
        <f t="shared" si="10"/>
        <v>#DIV/0!</v>
      </c>
      <c r="R34" s="250" t="e">
        <f t="shared" si="10"/>
        <v>#DIV/0!</v>
      </c>
      <c r="S34" s="250" t="e">
        <f t="shared" si="10"/>
        <v>#DIV/0!</v>
      </c>
      <c r="T34" s="250" t="e">
        <f t="shared" si="10"/>
        <v>#DIV/0!</v>
      </c>
    </row>
    <row r="35" spans="1:20" x14ac:dyDescent="0.25">
      <c r="A35" s="265"/>
      <c r="B35" s="289"/>
      <c r="C35" s="254"/>
      <c r="D35" s="249" t="s">
        <v>75</v>
      </c>
      <c r="E35" s="284">
        <f t="shared" ref="E35:T35" si="11">AVERAGE(E30:E33)</f>
        <v>0</v>
      </c>
      <c r="F35" s="284">
        <f t="shared" si="11"/>
        <v>0</v>
      </c>
      <c r="G35" s="284">
        <f t="shared" si="11"/>
        <v>9.6153847000000001E-3</v>
      </c>
      <c r="H35" s="284">
        <f t="shared" si="11"/>
        <v>2.0833333333332999E-2</v>
      </c>
      <c r="I35" s="284">
        <f t="shared" si="11"/>
        <v>0</v>
      </c>
      <c r="J35" s="284">
        <f t="shared" si="11"/>
        <v>0</v>
      </c>
      <c r="K35" s="284">
        <f t="shared" si="11"/>
        <v>9.6153846153849993E-3</v>
      </c>
      <c r="L35" s="284">
        <f t="shared" si="11"/>
        <v>2.0833333333332999E-2</v>
      </c>
      <c r="M35" s="250">
        <f t="shared" si="11"/>
        <v>0</v>
      </c>
      <c r="N35" s="250">
        <f t="shared" si="11"/>
        <v>0</v>
      </c>
      <c r="O35" s="250">
        <f t="shared" si="11"/>
        <v>0</v>
      </c>
      <c r="P35" s="250">
        <f t="shared" si="11"/>
        <v>0</v>
      </c>
      <c r="Q35" s="250">
        <f t="shared" si="11"/>
        <v>0</v>
      </c>
      <c r="R35" s="250">
        <f t="shared" si="11"/>
        <v>0</v>
      </c>
      <c r="S35" s="250">
        <f t="shared" si="11"/>
        <v>0</v>
      </c>
      <c r="T35" s="250">
        <f t="shared" si="11"/>
        <v>0</v>
      </c>
    </row>
    <row r="36" spans="1:20" x14ac:dyDescent="0.25">
      <c r="A36" s="265"/>
      <c r="B36" s="289"/>
      <c r="C36" s="242" t="s">
        <v>70</v>
      </c>
      <c r="D36" s="251"/>
      <c r="E36" s="288"/>
      <c r="F36" s="288"/>
      <c r="G36" s="288"/>
      <c r="H36" s="288"/>
      <c r="I36" s="288"/>
      <c r="J36" s="288"/>
      <c r="K36" s="288"/>
      <c r="L36" s="288"/>
      <c r="M36" s="266"/>
      <c r="N36" s="266"/>
      <c r="O36" s="266"/>
      <c r="P36" s="266"/>
      <c r="Q36" s="266"/>
      <c r="R36" s="266"/>
      <c r="S36" s="266"/>
      <c r="T36" s="266"/>
    </row>
    <row r="37" spans="1:20" x14ac:dyDescent="0.25">
      <c r="A37" s="265"/>
      <c r="B37" s="289"/>
      <c r="C37" s="254"/>
      <c r="D37" s="249" t="s">
        <v>5</v>
      </c>
      <c r="E37" s="284">
        <f>NodeProb_LLL3!$K$69</f>
        <v>0.25</v>
      </c>
      <c r="F37" s="284">
        <f>NodeProb_LLW3!$K$69</f>
        <v>0.25</v>
      </c>
      <c r="G37" s="284">
        <f>NodeProb_WWL3!$K$69</f>
        <v>0.25</v>
      </c>
      <c r="H37" s="284">
        <f>NodeProb_WWW3!$K$69</f>
        <v>0.25</v>
      </c>
      <c r="I37" s="284">
        <f>NodeProb_LLL4!$K$69</f>
        <v>0.25</v>
      </c>
      <c r="J37" s="284">
        <f>NodeProb_LLW4!$K$69</f>
        <v>0.25</v>
      </c>
      <c r="K37" s="284">
        <f>NodeProb_WWL4!$K$69</f>
        <v>0.25</v>
      </c>
      <c r="L37" s="284">
        <f>NodeProb_WWW4!$K$69</f>
        <v>0.25</v>
      </c>
      <c r="M37" s="250">
        <f>NodeProb_WLL3!$K$69</f>
        <v>0.23529915236953333</v>
      </c>
      <c r="N37" s="250">
        <f>NodeProb_WLW3!$K$69</f>
        <v>0.21290072549446667</v>
      </c>
      <c r="O37" s="250" t="s">
        <v>98</v>
      </c>
      <c r="P37" s="250" t="s">
        <v>98</v>
      </c>
      <c r="Q37" s="250" t="s">
        <v>98</v>
      </c>
      <c r="R37" s="250" t="s">
        <v>98</v>
      </c>
      <c r="S37" s="250" t="s">
        <v>98</v>
      </c>
      <c r="T37" s="250" t="s">
        <v>98</v>
      </c>
    </row>
    <row r="38" spans="1:20" x14ac:dyDescent="0.25">
      <c r="A38" s="265"/>
      <c r="B38" s="289"/>
      <c r="C38" s="254"/>
      <c r="D38" s="249" t="s">
        <v>4</v>
      </c>
      <c r="E38" s="284">
        <f>NodeProb_LLL3!$N$69</f>
        <v>0.25</v>
      </c>
      <c r="F38" s="284">
        <f>NodeProb_LLW3!$N$69</f>
        <v>0.25</v>
      </c>
      <c r="G38" s="284">
        <f>NodeProb_WWL3!$N$69</f>
        <v>0.25</v>
      </c>
      <c r="H38" s="284">
        <f>NodeProb_WWW3!$N$69</f>
        <v>0.25</v>
      </c>
      <c r="I38" s="284">
        <f>NodeProb_LLL4!$N$69</f>
        <v>0.25</v>
      </c>
      <c r="J38" s="284">
        <f>NodeProb_LLW4!$N$69</f>
        <v>0.25</v>
      </c>
      <c r="K38" s="284">
        <f>NodeProb_WWL4!$N$69</f>
        <v>0.25</v>
      </c>
      <c r="L38" s="284">
        <f>NodeProb_WWW4!$N$69</f>
        <v>0.25</v>
      </c>
      <c r="M38" s="250">
        <f>NodeProb_WLL3!$N$69</f>
        <v>0.23529915236953333</v>
      </c>
      <c r="N38" s="250">
        <f>NodeProb_WLW3!$N$69</f>
        <v>0.21290072549446667</v>
      </c>
      <c r="O38" s="250" t="s">
        <v>98</v>
      </c>
      <c r="P38" s="250" t="s">
        <v>98</v>
      </c>
      <c r="Q38" s="250" t="s">
        <v>98</v>
      </c>
      <c r="R38" s="250" t="s">
        <v>98</v>
      </c>
      <c r="S38" s="250" t="s">
        <v>98</v>
      </c>
      <c r="T38" s="250" t="s">
        <v>98</v>
      </c>
    </row>
    <row r="39" spans="1:20" x14ac:dyDescent="0.25">
      <c r="A39" s="265"/>
      <c r="B39" s="289"/>
      <c r="C39" s="254"/>
      <c r="D39" s="249" t="s">
        <v>3</v>
      </c>
      <c r="E39" s="284">
        <f>NodeProb_LLL3!$Q$69</f>
        <v>0.25</v>
      </c>
      <c r="F39" s="284">
        <f>NodeProb_LLW3!$Q$69</f>
        <v>0.25</v>
      </c>
      <c r="G39" s="284">
        <f>NodeProb_WWL3!$Q$69</f>
        <v>0.25</v>
      </c>
      <c r="H39" s="284">
        <f>NodeProb_WWW3!$Q$69</f>
        <v>0.25</v>
      </c>
      <c r="I39" s="284">
        <f>NodeProb_LLL4!$Q$69</f>
        <v>0.25</v>
      </c>
      <c r="J39" s="284">
        <f>NodeProb_LLW4!$Q$69</f>
        <v>0.25</v>
      </c>
      <c r="K39" s="284">
        <f>NodeProb_WWL4!$Q$69</f>
        <v>0.25</v>
      </c>
      <c r="L39" s="284">
        <f>NodeProb_WWW4!$Q$69</f>
        <v>0.25</v>
      </c>
      <c r="M39" s="250">
        <f>NodeProb_WLL3!$Q$69</f>
        <v>0.2647008476304667</v>
      </c>
      <c r="N39" s="250">
        <f>NodeProb_WLW3!$Q$69</f>
        <v>0.28709927450553335</v>
      </c>
      <c r="O39" s="250" t="s">
        <v>98</v>
      </c>
      <c r="P39" s="250" t="s">
        <v>98</v>
      </c>
      <c r="Q39" s="250" t="s">
        <v>98</v>
      </c>
      <c r="R39" s="250" t="s">
        <v>98</v>
      </c>
      <c r="S39" s="250" t="s">
        <v>98</v>
      </c>
      <c r="T39" s="250" t="s">
        <v>98</v>
      </c>
    </row>
    <row r="40" spans="1:20" x14ac:dyDescent="0.25">
      <c r="A40" s="265"/>
      <c r="B40" s="289"/>
      <c r="C40" s="254"/>
      <c r="D40" s="249" t="s">
        <v>2</v>
      </c>
      <c r="E40" s="284">
        <f>NodeProb_LLL3!$T$69</f>
        <v>0.25</v>
      </c>
      <c r="F40" s="284">
        <f>NodeProb_LLW3!$T$69</f>
        <v>0.25</v>
      </c>
      <c r="G40" s="284">
        <f>NodeProb_WWL3!$T$69</f>
        <v>0.25</v>
      </c>
      <c r="H40" s="284">
        <f>NodeProb_WWW3!$T$69</f>
        <v>0.25</v>
      </c>
      <c r="I40" s="284">
        <f>NodeProb_LLL4!$T$69</f>
        <v>0.25</v>
      </c>
      <c r="J40" s="284">
        <f>NodeProb_LLW4!$T$69</f>
        <v>0.25</v>
      </c>
      <c r="K40" s="284">
        <f>NodeProb_WWL4!$T$69</f>
        <v>0.25</v>
      </c>
      <c r="L40" s="284">
        <f>NodeProb_WWW4!$T$69</f>
        <v>0.25</v>
      </c>
      <c r="M40" s="250">
        <f>NodeProb_WLL3!$T$69</f>
        <v>0.2647008476304667</v>
      </c>
      <c r="N40" s="250">
        <f>NodeProb_WLW3!$T$69</f>
        <v>0.28709927450553335</v>
      </c>
      <c r="O40" s="250" t="s">
        <v>98</v>
      </c>
      <c r="P40" s="250" t="s">
        <v>98</v>
      </c>
      <c r="Q40" s="250" t="s">
        <v>98</v>
      </c>
      <c r="R40" s="250" t="s">
        <v>98</v>
      </c>
      <c r="S40" s="250" t="s">
        <v>98</v>
      </c>
      <c r="T40" s="250" t="s">
        <v>98</v>
      </c>
    </row>
    <row r="41" spans="1:20" x14ac:dyDescent="0.25">
      <c r="A41" s="265"/>
      <c r="B41" s="289"/>
      <c r="C41" s="254"/>
      <c r="D41" s="249" t="s">
        <v>42</v>
      </c>
      <c r="E41" s="284">
        <f t="shared" ref="E41:T41" si="12">SQRT(((E37-E42)^2+(E38-E42)^2+(E39-E42)^2+(E40-E42)^2)/4)/E42</f>
        <v>0</v>
      </c>
      <c r="F41" s="284">
        <f t="shared" si="12"/>
        <v>0</v>
      </c>
      <c r="G41" s="284">
        <f t="shared" si="12"/>
        <v>0</v>
      </c>
      <c r="H41" s="284">
        <f t="shared" si="12"/>
        <v>0</v>
      </c>
      <c r="I41" s="284">
        <f t="shared" si="12"/>
        <v>0</v>
      </c>
      <c r="J41" s="284">
        <f t="shared" si="12"/>
        <v>0</v>
      </c>
      <c r="K41" s="284">
        <f t="shared" si="12"/>
        <v>0</v>
      </c>
      <c r="L41" s="284">
        <f t="shared" si="12"/>
        <v>0</v>
      </c>
      <c r="M41" s="250">
        <f t="shared" si="12"/>
        <v>5.8803390521866727E-2</v>
      </c>
      <c r="N41" s="250">
        <f t="shared" si="12"/>
        <v>0.14839709802213336</v>
      </c>
      <c r="O41" s="250" t="e">
        <f t="shared" si="12"/>
        <v>#VALUE!</v>
      </c>
      <c r="P41" s="250" t="e">
        <f t="shared" si="12"/>
        <v>#VALUE!</v>
      </c>
      <c r="Q41" s="250" t="e">
        <f t="shared" si="12"/>
        <v>#VALUE!</v>
      </c>
      <c r="R41" s="250" t="e">
        <f t="shared" si="12"/>
        <v>#VALUE!</v>
      </c>
      <c r="S41" s="250" t="e">
        <f t="shared" si="12"/>
        <v>#VALUE!</v>
      </c>
      <c r="T41" s="250" t="e">
        <f t="shared" si="12"/>
        <v>#VALUE!</v>
      </c>
    </row>
    <row r="42" spans="1:20" x14ac:dyDescent="0.25">
      <c r="A42" s="265"/>
      <c r="B42" s="289"/>
      <c r="C42" s="254"/>
      <c r="D42" s="249" t="s">
        <v>75</v>
      </c>
      <c r="E42" s="284">
        <f t="shared" ref="E42:T42" si="13">AVERAGE(E37:E40)</f>
        <v>0.25</v>
      </c>
      <c r="F42" s="284">
        <f t="shared" si="13"/>
        <v>0.25</v>
      </c>
      <c r="G42" s="284">
        <f t="shared" si="13"/>
        <v>0.25</v>
      </c>
      <c r="H42" s="284">
        <f t="shared" si="13"/>
        <v>0.25</v>
      </c>
      <c r="I42" s="284">
        <f t="shared" si="13"/>
        <v>0.25</v>
      </c>
      <c r="J42" s="284">
        <f t="shared" si="13"/>
        <v>0.25</v>
      </c>
      <c r="K42" s="284">
        <f t="shared" si="13"/>
        <v>0.25</v>
      </c>
      <c r="L42" s="284">
        <f t="shared" si="13"/>
        <v>0.25</v>
      </c>
      <c r="M42" s="250">
        <f t="shared" si="13"/>
        <v>0.25</v>
      </c>
      <c r="N42" s="250">
        <f t="shared" si="13"/>
        <v>0.25</v>
      </c>
      <c r="O42" s="250" t="e">
        <f t="shared" si="13"/>
        <v>#DIV/0!</v>
      </c>
      <c r="P42" s="250" t="e">
        <f t="shared" si="13"/>
        <v>#DIV/0!</v>
      </c>
      <c r="Q42" s="250" t="e">
        <f t="shared" si="13"/>
        <v>#DIV/0!</v>
      </c>
      <c r="R42" s="250" t="e">
        <f t="shared" si="13"/>
        <v>#DIV/0!</v>
      </c>
      <c r="S42" s="250" t="e">
        <f t="shared" si="13"/>
        <v>#DIV/0!</v>
      </c>
      <c r="T42" s="250" t="e">
        <f t="shared" si="13"/>
        <v>#DIV/0!</v>
      </c>
    </row>
    <row r="43" spans="1:20" x14ac:dyDescent="0.25">
      <c r="A43" s="265"/>
      <c r="B43" s="289"/>
      <c r="C43" s="260" t="s">
        <v>74</v>
      </c>
      <c r="D43" s="149"/>
      <c r="E43" s="286"/>
      <c r="F43" s="286"/>
      <c r="G43" s="286"/>
      <c r="H43" s="286"/>
      <c r="I43" s="286"/>
      <c r="J43" s="286"/>
      <c r="K43" s="286"/>
      <c r="L43" s="286"/>
      <c r="M43" s="252"/>
      <c r="N43" s="252"/>
      <c r="O43" s="252"/>
      <c r="P43" s="252"/>
      <c r="Q43" s="252"/>
      <c r="R43" s="252"/>
      <c r="S43" s="252"/>
      <c r="T43" s="252"/>
    </row>
    <row r="44" spans="1:20" x14ac:dyDescent="0.25">
      <c r="A44" s="265"/>
      <c r="B44" s="289"/>
      <c r="C44" s="237"/>
      <c r="D44" s="255" t="s">
        <v>69</v>
      </c>
      <c r="E44" s="284">
        <f>ROUND(APA_LLL3!$S$66,14)</f>
        <v>1.5</v>
      </c>
      <c r="F44" s="284">
        <f>ROUND(APA_LLW3!$S$66,14)</f>
        <v>1.5</v>
      </c>
      <c r="G44" s="284">
        <f>ROUND(APA_WWL3!$S$66,14)</f>
        <v>1.4615384615261</v>
      </c>
      <c r="H44" s="284">
        <f>ROUND(APA_WWW3!$S$66,14)</f>
        <v>1.4166666666666701</v>
      </c>
      <c r="I44" s="284">
        <f>ROUND(APA_LLL4!$S$66,14)</f>
        <v>1.5</v>
      </c>
      <c r="J44" s="284">
        <f>ROUND(APA_LLW4!$S$66,14)</f>
        <v>1.5</v>
      </c>
      <c r="K44" s="284">
        <f>ROUND(APA_WWL4!$S$66,14)</f>
        <v>1.4615384615384599</v>
      </c>
      <c r="L44" s="284">
        <f>ROUND(APA_WWW4!$S$66,14)</f>
        <v>1.4166666666666701</v>
      </c>
      <c r="M44" s="250">
        <f>ROUND(APA_WLL3!$S$66,14)</f>
        <v>1.5</v>
      </c>
      <c r="N44" s="250">
        <f>ROUND(APA_WLW3!$S$66,14)</f>
        <v>1.5</v>
      </c>
      <c r="O44" s="250" t="s">
        <v>98</v>
      </c>
      <c r="P44" s="250" t="s">
        <v>98</v>
      </c>
      <c r="Q44" s="250" t="s">
        <v>98</v>
      </c>
      <c r="R44" s="250" t="s">
        <v>98</v>
      </c>
      <c r="S44" s="250" t="s">
        <v>98</v>
      </c>
      <c r="T44" s="250" t="s">
        <v>98</v>
      </c>
    </row>
    <row r="45" spans="1:20" x14ac:dyDescent="0.25">
      <c r="A45" s="265"/>
      <c r="B45" s="289"/>
      <c r="C45" s="237"/>
      <c r="D45" s="255" t="s">
        <v>71</v>
      </c>
      <c r="E45" s="284">
        <f t="shared" ref="E45:T45" si="14">E44/SUM($D$2:$D$5)</f>
        <v>1</v>
      </c>
      <c r="F45" s="284">
        <f t="shared" si="14"/>
        <v>1</v>
      </c>
      <c r="G45" s="284">
        <f t="shared" si="14"/>
        <v>0.97435897435073338</v>
      </c>
      <c r="H45" s="284">
        <f t="shared" si="14"/>
        <v>0.94444444444444675</v>
      </c>
      <c r="I45" s="284">
        <f t="shared" si="14"/>
        <v>1</v>
      </c>
      <c r="J45" s="284">
        <f t="shared" si="14"/>
        <v>1</v>
      </c>
      <c r="K45" s="284">
        <f t="shared" si="14"/>
        <v>0.97435897435897323</v>
      </c>
      <c r="L45" s="284">
        <f t="shared" si="14"/>
        <v>0.94444444444444675</v>
      </c>
      <c r="M45" s="250">
        <f t="shared" si="14"/>
        <v>1</v>
      </c>
      <c r="N45" s="250">
        <f t="shared" si="14"/>
        <v>1</v>
      </c>
      <c r="O45" s="250" t="e">
        <f t="shared" si="14"/>
        <v>#VALUE!</v>
      </c>
      <c r="P45" s="250" t="e">
        <f t="shared" si="14"/>
        <v>#VALUE!</v>
      </c>
      <c r="Q45" s="250" t="e">
        <f t="shared" si="14"/>
        <v>#VALUE!</v>
      </c>
      <c r="R45" s="250" t="e">
        <f t="shared" si="14"/>
        <v>#VALUE!</v>
      </c>
      <c r="S45" s="250" t="e">
        <f t="shared" si="14"/>
        <v>#VALUE!</v>
      </c>
      <c r="T45" s="250" t="e">
        <f t="shared" si="14"/>
        <v>#VALUE!</v>
      </c>
    </row>
  </sheetData>
  <sheetProtection algorithmName="SHA-512" hashValue="icpQM+vuPlrCEzKZIdXdXCYCOgkNJWf4yWkSVI+u6ORH1ZiqG5gr9c3zxICoQ6q1Q11E41wC8uEutc0xZsxfyA==" saltValue="pWVCrd6rZOVulhzjM2IXpw==" spinCount="100000" sheet="1" objects="1" scenarios="1"/>
  <mergeCells count="3">
    <mergeCell ref="B29:B45"/>
    <mergeCell ref="B11:B27"/>
    <mergeCell ref="M1:T10"/>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30">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3"/>
      <c r="E1" s="233"/>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2</v>
      </c>
      <c r="E3">
        <v>4</v>
      </c>
      <c r="F3" s="116">
        <f>$B$108*($B$68)</f>
        <v>0.5</v>
      </c>
      <c r="G3" s="116">
        <f>$B$110*($B$73)</f>
        <v>0.16666666666666666</v>
      </c>
      <c r="H3" s="116">
        <f>$B$108*($B$73)</f>
        <v>0.16666666666666666</v>
      </c>
      <c r="I3" s="116">
        <f>$B$110*(0)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0.33333333333333337</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0.75</v>
      </c>
      <c r="M3" s="30">
        <f t="shared" ref="M3:M65" si="2">1-L3</f>
        <v>0.25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8.3333333333333329E-2</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4.1666666666666657E-2</v>
      </c>
      <c r="P3" s="28">
        <f t="shared" ref="P3:P65" si="3">N3+O3</f>
        <v>0.12499999999999999</v>
      </c>
      <c r="Q3" s="117">
        <f>PRODUCT(NodeProb_WLL3!C3:G3)</f>
        <v>6.4711288861134586E-2</v>
      </c>
      <c r="R3" s="117">
        <f>$P3*$Q3</f>
        <v>8.0889111076418215E-3</v>
      </c>
      <c r="S3" s="295">
        <f>SUM(R3:R34)</f>
        <v>6.231572592823878E-2</v>
      </c>
      <c r="T3" s="115"/>
      <c r="U3" s="115"/>
    </row>
    <row r="4" spans="1:21" x14ac:dyDescent="0.25">
      <c r="A4" s="297"/>
      <c r="B4">
        <v>2</v>
      </c>
      <c r="D4">
        <v>2</v>
      </c>
      <c r="E4">
        <v>4</v>
      </c>
      <c r="F4" s="116">
        <f>$B$108*($B$71)</f>
        <v>0.5</v>
      </c>
      <c r="G4" s="116">
        <f>$B$110*($B$74)</f>
        <v>0</v>
      </c>
      <c r="H4" s="116">
        <f>$B$108*($B$74)</f>
        <v>0</v>
      </c>
      <c r="I4" s="116">
        <f>$B$110*(0)</f>
        <v>0</v>
      </c>
      <c r="J4" s="28">
        <f t="shared" si="0"/>
        <v>0.5</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3"/>
        <v>0</v>
      </c>
      <c r="Q4" s="116">
        <f>PRODUCT(NodeProb_WLL3!C5:G5)</f>
        <v>2.5884515544453814E-3</v>
      </c>
      <c r="R4" s="116">
        <f t="shared" ref="R4:R65" si="7">$P4*$Q4</f>
        <v>0</v>
      </c>
      <c r="S4" s="295"/>
    </row>
    <row r="5" spans="1:21" x14ac:dyDescent="0.25">
      <c r="A5" s="297"/>
      <c r="B5">
        <v>3</v>
      </c>
      <c r="D5">
        <v>2</v>
      </c>
      <c r="E5">
        <v>4</v>
      </c>
      <c r="F5" s="116">
        <f>$B$108*($B$69)</f>
        <v>0</v>
      </c>
      <c r="G5" s="116">
        <f>$B$110*($B$69)</f>
        <v>0</v>
      </c>
      <c r="H5" s="116">
        <f>$B$108*(0)</f>
        <v>0</v>
      </c>
      <c r="I5" s="116">
        <f>$B$110*(0)</f>
        <v>0</v>
      </c>
      <c r="J5" s="28">
        <f t="shared" si="0"/>
        <v>0</v>
      </c>
      <c r="K5" s="28">
        <f t="shared" si="1"/>
        <v>0</v>
      </c>
      <c r="L5" s="108">
        <f t="shared" si="4"/>
        <v>0.5</v>
      </c>
      <c r="M5" s="30">
        <f t="shared" si="2"/>
        <v>0.5</v>
      </c>
      <c r="N5" s="28">
        <f t="shared" si="5"/>
        <v>0</v>
      </c>
      <c r="O5" s="28">
        <f t="shared" si="6"/>
        <v>0</v>
      </c>
      <c r="P5" s="28">
        <f t="shared" si="3"/>
        <v>0</v>
      </c>
      <c r="Q5" s="116">
        <f>PRODUCT(NodeProb_WLL3!C7:G7)</f>
        <v>3.6039210104201101E-2</v>
      </c>
      <c r="R5" s="116">
        <f t="shared" si="7"/>
        <v>0</v>
      </c>
      <c r="S5" s="295"/>
    </row>
    <row r="6" spans="1:21" x14ac:dyDescent="0.25">
      <c r="A6" s="297"/>
      <c r="B6">
        <v>4</v>
      </c>
      <c r="D6">
        <v>2</v>
      </c>
      <c r="E6">
        <v>4</v>
      </c>
      <c r="F6" s="116">
        <f>$B$108*($B$69)</f>
        <v>0</v>
      </c>
      <c r="G6" s="116">
        <f>$B$110*($B$69)</f>
        <v>0</v>
      </c>
      <c r="H6" s="116">
        <f>$B$108*(0)</f>
        <v>0</v>
      </c>
      <c r="I6" s="116">
        <f>$B$110*(0)</f>
        <v>0</v>
      </c>
      <c r="J6" s="28">
        <f t="shared" si="0"/>
        <v>0</v>
      </c>
      <c r="K6" s="28">
        <f t="shared" si="1"/>
        <v>0</v>
      </c>
      <c r="L6" s="108">
        <f t="shared" si="4"/>
        <v>0.5</v>
      </c>
      <c r="M6" s="30">
        <f t="shared" si="2"/>
        <v>0.5</v>
      </c>
      <c r="N6" s="28">
        <f t="shared" si="5"/>
        <v>0</v>
      </c>
      <c r="O6" s="28">
        <f t="shared" si="6"/>
        <v>0</v>
      </c>
      <c r="P6" s="28">
        <f t="shared" si="3"/>
        <v>0</v>
      </c>
      <c r="Q6" s="116">
        <f>PRODUCT(NodeProb_WLL3!C9:G9)</f>
        <v>3.6039210104201101E-2</v>
      </c>
      <c r="R6" s="116">
        <f t="shared" si="7"/>
        <v>0</v>
      </c>
      <c r="S6" s="295"/>
    </row>
    <row r="7" spans="1:21" x14ac:dyDescent="0.25">
      <c r="A7" s="297"/>
      <c r="B7">
        <v>5</v>
      </c>
      <c r="D7">
        <v>2</v>
      </c>
      <c r="E7">
        <v>4</v>
      </c>
      <c r="F7" s="116">
        <f>$B$108*($B$72)</f>
        <v>0.75</v>
      </c>
      <c r="G7" s="116">
        <f>$B$110*($B$72)</f>
        <v>0.75</v>
      </c>
      <c r="H7" s="116">
        <f>$B$108*($B$74)</f>
        <v>0</v>
      </c>
      <c r="I7" s="116">
        <f>$B$110*($B$74)</f>
        <v>0</v>
      </c>
      <c r="J7" s="28">
        <f t="shared" si="0"/>
        <v>0</v>
      </c>
      <c r="K7" s="28">
        <f t="shared" si="1"/>
        <v>0</v>
      </c>
      <c r="L7" s="108">
        <f t="shared" si="4"/>
        <v>0.5</v>
      </c>
      <c r="M7" s="30">
        <f t="shared" si="2"/>
        <v>0.5</v>
      </c>
      <c r="N7" s="28">
        <f t="shared" si="5"/>
        <v>0.375</v>
      </c>
      <c r="O7" s="28">
        <f t="shared" si="6"/>
        <v>0.375</v>
      </c>
      <c r="P7" s="28">
        <f t="shared" si="3"/>
        <v>0.75</v>
      </c>
      <c r="Q7" s="116">
        <f>PRODUCT(NodeProb_WLL3!C11:G11)</f>
        <v>0</v>
      </c>
      <c r="R7" s="116">
        <f t="shared" si="7"/>
        <v>0</v>
      </c>
      <c r="S7" s="295"/>
    </row>
    <row r="8" spans="1:21" x14ac:dyDescent="0.25">
      <c r="A8" s="297"/>
      <c r="B8">
        <v>6</v>
      </c>
      <c r="D8">
        <v>2</v>
      </c>
      <c r="E8">
        <v>4</v>
      </c>
      <c r="F8" s="116">
        <f>$B$108*($B$72)</f>
        <v>0.75</v>
      </c>
      <c r="G8" s="116">
        <f>$B$110*($B$72)</f>
        <v>0.75</v>
      </c>
      <c r="H8" s="116">
        <f>$B$108*($B$74)</f>
        <v>0</v>
      </c>
      <c r="I8" s="116">
        <f>$B$110*($B$74)</f>
        <v>0</v>
      </c>
      <c r="J8" s="28">
        <f t="shared" si="0"/>
        <v>0</v>
      </c>
      <c r="K8" s="28">
        <f t="shared" si="1"/>
        <v>0</v>
      </c>
      <c r="L8" s="108">
        <f t="shared" si="4"/>
        <v>0.5</v>
      </c>
      <c r="M8" s="30">
        <f t="shared" si="2"/>
        <v>0.5</v>
      </c>
      <c r="N8" s="28">
        <f t="shared" si="5"/>
        <v>0.375</v>
      </c>
      <c r="O8" s="28">
        <f t="shared" si="6"/>
        <v>0.375</v>
      </c>
      <c r="P8" s="28">
        <f t="shared" si="3"/>
        <v>0.75</v>
      </c>
      <c r="Q8" s="116">
        <f>PRODUCT(NodeProb_WLL3!C13:G13)</f>
        <v>0</v>
      </c>
      <c r="R8" s="116">
        <f t="shared" si="7"/>
        <v>0</v>
      </c>
      <c r="S8" s="295"/>
    </row>
    <row r="9" spans="1:21" x14ac:dyDescent="0.25">
      <c r="A9" s="297"/>
      <c r="B9">
        <v>7</v>
      </c>
      <c r="D9">
        <v>2</v>
      </c>
      <c r="E9">
        <v>4</v>
      </c>
      <c r="F9" s="116">
        <f>$B$108*($B$74)</f>
        <v>0</v>
      </c>
      <c r="G9" s="116">
        <f>$B$110*($B$71)</f>
        <v>0.5</v>
      </c>
      <c r="H9" s="116">
        <f>$B$108*(0)</f>
        <v>0</v>
      </c>
      <c r="I9" s="116">
        <f>$B$110*($B$74)</f>
        <v>0</v>
      </c>
      <c r="J9" s="28">
        <f t="shared" si="0"/>
        <v>0</v>
      </c>
      <c r="K9" s="28">
        <f t="shared" si="1"/>
        <v>0.5</v>
      </c>
      <c r="L9" s="108">
        <f t="shared" si="4"/>
        <v>0</v>
      </c>
      <c r="M9" s="30">
        <f t="shared" si="2"/>
        <v>1</v>
      </c>
      <c r="N9" s="28">
        <f t="shared" si="5"/>
        <v>0</v>
      </c>
      <c r="O9" s="28">
        <f t="shared" si="6"/>
        <v>0</v>
      </c>
      <c r="P9" s="28">
        <f t="shared" si="3"/>
        <v>0</v>
      </c>
      <c r="Q9" s="116">
        <f>PRODUCT(NodeProb_WLL3!C15:G15)</f>
        <v>5.070167638067484E-2</v>
      </c>
      <c r="R9" s="116">
        <f t="shared" si="7"/>
        <v>0</v>
      </c>
      <c r="S9" s="295"/>
    </row>
    <row r="10" spans="1:21" x14ac:dyDescent="0.25">
      <c r="A10" s="297"/>
      <c r="B10">
        <v>8</v>
      </c>
      <c r="C10" s="1"/>
      <c r="D10">
        <v>2</v>
      </c>
      <c r="E10">
        <v>4</v>
      </c>
      <c r="F10" s="116">
        <f>$B$108*($B$73)</f>
        <v>0.16666666666666666</v>
      </c>
      <c r="G10" s="116">
        <f>$B$110*($B$68)</f>
        <v>0.5</v>
      </c>
      <c r="H10" s="116">
        <f>$B$108*(0)</f>
        <v>0</v>
      </c>
      <c r="I10" s="116">
        <f>$B$110*($B$73)</f>
        <v>0.16666666666666666</v>
      </c>
      <c r="J10" s="28">
        <f t="shared" si="0"/>
        <v>0</v>
      </c>
      <c r="K10" s="28">
        <f t="shared" si="1"/>
        <v>0.33333333333333337</v>
      </c>
      <c r="L10" s="108">
        <f t="shared" si="4"/>
        <v>0.24999999999999994</v>
      </c>
      <c r="M10" s="30">
        <f t="shared" si="2"/>
        <v>0.75</v>
      </c>
      <c r="N10" s="28">
        <f t="shared" si="5"/>
        <v>4.1666666666666657E-2</v>
      </c>
      <c r="O10" s="28">
        <f t="shared" si="6"/>
        <v>8.3333333333333329E-2</v>
      </c>
      <c r="P10" s="28">
        <f t="shared" si="3"/>
        <v>0.12499999999999999</v>
      </c>
      <c r="Q10" s="116">
        <f>PRODUCT(NodeProb_WLL3!C17:G17)</f>
        <v>5.9920162995342988E-2</v>
      </c>
      <c r="R10" s="116">
        <f t="shared" si="7"/>
        <v>7.4900203744178726E-3</v>
      </c>
      <c r="S10" s="295"/>
    </row>
    <row r="11" spans="1:21" x14ac:dyDescent="0.25">
      <c r="A11" s="297"/>
      <c r="B11" s="115">
        <v>9</v>
      </c>
      <c r="D11">
        <v>2</v>
      </c>
      <c r="E11" s="115">
        <v>3</v>
      </c>
      <c r="F11" s="116">
        <f>$B$108*($B$68)</f>
        <v>0.5</v>
      </c>
      <c r="G11" s="116">
        <f>$B$109*($B$73)</f>
        <v>0.16666666666666666</v>
      </c>
      <c r="H11" s="116">
        <f>$B$108*($B$73)</f>
        <v>0.16666666666666666</v>
      </c>
      <c r="I11" s="116">
        <f>$B$109*(0)</f>
        <v>0</v>
      </c>
      <c r="J11" s="28">
        <f t="shared" si="0"/>
        <v>0.33333333333333337</v>
      </c>
      <c r="K11" s="28">
        <f t="shared" si="1"/>
        <v>0</v>
      </c>
      <c r="L11" s="108">
        <f t="shared" si="4"/>
        <v>0.75</v>
      </c>
      <c r="M11" s="30">
        <f t="shared" si="2"/>
        <v>0.25</v>
      </c>
      <c r="N11" s="28">
        <f t="shared" si="5"/>
        <v>8.3333333333333329E-2</v>
      </c>
      <c r="O11" s="28">
        <f t="shared" si="6"/>
        <v>4.1666666666666657E-2</v>
      </c>
      <c r="P11" s="28">
        <f t="shared" si="3"/>
        <v>0.12499999999999999</v>
      </c>
      <c r="Q11" s="116">
        <f>PRODUCT(NodeProb_WLL3!C19:G19)</f>
        <v>6.4711288861134586E-2</v>
      </c>
      <c r="R11" s="117">
        <f t="shared" si="7"/>
        <v>8.0889111076418215E-3</v>
      </c>
      <c r="S11" s="295"/>
      <c r="T11" s="115"/>
      <c r="U11" s="115"/>
    </row>
    <row r="12" spans="1:21" x14ac:dyDescent="0.25">
      <c r="A12" s="297"/>
      <c r="B12">
        <v>10</v>
      </c>
      <c r="D12">
        <v>2</v>
      </c>
      <c r="E12">
        <v>3</v>
      </c>
      <c r="F12" s="116">
        <f>$B$108*($B$71)</f>
        <v>0.5</v>
      </c>
      <c r="G12" s="116">
        <f>$B$109*($B$74)</f>
        <v>0</v>
      </c>
      <c r="H12" s="116">
        <f>$B$108*($B$74)</f>
        <v>0</v>
      </c>
      <c r="I12" s="116">
        <f>$B$109*(0)</f>
        <v>0</v>
      </c>
      <c r="J12" s="28">
        <f t="shared" si="0"/>
        <v>0.5</v>
      </c>
      <c r="K12" s="28">
        <f t="shared" si="1"/>
        <v>0</v>
      </c>
      <c r="L12" s="108">
        <f t="shared" si="4"/>
        <v>1</v>
      </c>
      <c r="M12" s="30">
        <f t="shared" si="2"/>
        <v>0</v>
      </c>
      <c r="N12" s="28">
        <f t="shared" si="5"/>
        <v>0</v>
      </c>
      <c r="O12" s="28">
        <f t="shared" si="6"/>
        <v>0</v>
      </c>
      <c r="P12" s="28">
        <f t="shared" si="3"/>
        <v>0</v>
      </c>
      <c r="Q12" s="116">
        <f>PRODUCT(NodeProb_WLL3!C21:G21)</f>
        <v>2.5884515544453814E-3</v>
      </c>
      <c r="R12" s="116">
        <f t="shared" si="7"/>
        <v>0</v>
      </c>
      <c r="S12" s="295"/>
    </row>
    <row r="13" spans="1:21" x14ac:dyDescent="0.25">
      <c r="A13" s="297"/>
      <c r="B13">
        <v>11</v>
      </c>
      <c r="D13">
        <v>2</v>
      </c>
      <c r="E13">
        <v>3</v>
      </c>
      <c r="F13" s="116">
        <f>$B$108*($B$69)</f>
        <v>0</v>
      </c>
      <c r="G13" s="116">
        <f>$B$109*($B$69)</f>
        <v>0</v>
      </c>
      <c r="H13" s="116">
        <f>$B$108*(0)</f>
        <v>0</v>
      </c>
      <c r="I13" s="116">
        <f>$B$109*(0)</f>
        <v>0</v>
      </c>
      <c r="J13" s="28">
        <f t="shared" si="0"/>
        <v>0</v>
      </c>
      <c r="K13" s="28">
        <f t="shared" si="1"/>
        <v>0</v>
      </c>
      <c r="L13" s="108">
        <f t="shared" si="4"/>
        <v>0.5</v>
      </c>
      <c r="M13" s="30">
        <f t="shared" si="2"/>
        <v>0.5</v>
      </c>
      <c r="N13" s="28">
        <f t="shared" si="5"/>
        <v>0</v>
      </c>
      <c r="O13" s="28">
        <f t="shared" si="6"/>
        <v>0</v>
      </c>
      <c r="P13" s="28">
        <f t="shared" si="3"/>
        <v>0</v>
      </c>
      <c r="Q13" s="116">
        <f>PRODUCT(NodeProb_WLL3!C23:G23)</f>
        <v>3.6039210104201101E-2</v>
      </c>
      <c r="R13" s="116">
        <f t="shared" si="7"/>
        <v>0</v>
      </c>
      <c r="S13" s="295"/>
    </row>
    <row r="14" spans="1:21" x14ac:dyDescent="0.25">
      <c r="A14" s="297"/>
      <c r="B14">
        <v>12</v>
      </c>
      <c r="D14">
        <v>2</v>
      </c>
      <c r="E14">
        <v>3</v>
      </c>
      <c r="F14" s="116">
        <f>$B$108*($B$69)</f>
        <v>0</v>
      </c>
      <c r="G14" s="116">
        <f>$B$109*($B$69)</f>
        <v>0</v>
      </c>
      <c r="H14" s="116">
        <f>$B$108*(0)</f>
        <v>0</v>
      </c>
      <c r="I14" s="116">
        <f>$B$109*(0)</f>
        <v>0</v>
      </c>
      <c r="J14" s="28">
        <f t="shared" si="0"/>
        <v>0</v>
      </c>
      <c r="K14" s="28">
        <f t="shared" si="1"/>
        <v>0</v>
      </c>
      <c r="L14" s="108">
        <f t="shared" si="4"/>
        <v>0.5</v>
      </c>
      <c r="M14" s="30">
        <f t="shared" si="2"/>
        <v>0.5</v>
      </c>
      <c r="N14" s="28">
        <f t="shared" si="5"/>
        <v>0</v>
      </c>
      <c r="O14" s="28">
        <f t="shared" si="6"/>
        <v>0</v>
      </c>
      <c r="P14" s="28">
        <f t="shared" si="3"/>
        <v>0</v>
      </c>
      <c r="Q14" s="116">
        <f>PRODUCT(NodeProb_WLL3!C25:G25)</f>
        <v>3.6039210104201101E-2</v>
      </c>
      <c r="R14" s="116">
        <f t="shared" si="7"/>
        <v>0</v>
      </c>
      <c r="S14" s="295"/>
    </row>
    <row r="15" spans="1:21" x14ac:dyDescent="0.25">
      <c r="A15" s="297"/>
      <c r="B15">
        <v>13</v>
      </c>
      <c r="D15">
        <v>2</v>
      </c>
      <c r="E15">
        <v>3</v>
      </c>
      <c r="F15" s="116">
        <f>$B$108*($B$72)</f>
        <v>0.75</v>
      </c>
      <c r="G15" s="116">
        <f>$B$109*($B$72)</f>
        <v>0.75</v>
      </c>
      <c r="H15" s="116">
        <f>$B$108*($B$74)</f>
        <v>0</v>
      </c>
      <c r="I15" s="116">
        <f>$B$109*($B$74)</f>
        <v>0</v>
      </c>
      <c r="J15" s="28">
        <f t="shared" si="0"/>
        <v>0</v>
      </c>
      <c r="K15" s="28">
        <f t="shared" si="1"/>
        <v>0</v>
      </c>
      <c r="L15" s="108">
        <f t="shared" si="4"/>
        <v>0.5</v>
      </c>
      <c r="M15" s="30">
        <f t="shared" si="2"/>
        <v>0.5</v>
      </c>
      <c r="N15" s="28">
        <f t="shared" si="5"/>
        <v>0.375</v>
      </c>
      <c r="O15" s="28">
        <f t="shared" si="6"/>
        <v>0.375</v>
      </c>
      <c r="P15" s="28">
        <f t="shared" si="3"/>
        <v>0.75</v>
      </c>
      <c r="Q15" s="116">
        <f>PRODUCT(NodeProb_WLL3!C27:G27)</f>
        <v>0</v>
      </c>
      <c r="R15" s="116">
        <f t="shared" si="7"/>
        <v>0</v>
      </c>
      <c r="S15" s="295"/>
    </row>
    <row r="16" spans="1:21" x14ac:dyDescent="0.25">
      <c r="A16" s="297"/>
      <c r="B16">
        <v>14</v>
      </c>
      <c r="D16">
        <v>2</v>
      </c>
      <c r="E16">
        <v>3</v>
      </c>
      <c r="F16" s="116">
        <f>$B$108*($B$72)</f>
        <v>0.75</v>
      </c>
      <c r="G16" s="116">
        <f>$B$109*($B$72)</f>
        <v>0.75</v>
      </c>
      <c r="H16" s="116">
        <f>$B$108*($B$74)</f>
        <v>0</v>
      </c>
      <c r="I16" s="116">
        <f>$B$109*($B$74)</f>
        <v>0</v>
      </c>
      <c r="J16" s="28">
        <f t="shared" si="0"/>
        <v>0</v>
      </c>
      <c r="K16" s="28">
        <f t="shared" si="1"/>
        <v>0</v>
      </c>
      <c r="L16" s="108">
        <f t="shared" si="4"/>
        <v>0.5</v>
      </c>
      <c r="M16" s="30">
        <f t="shared" si="2"/>
        <v>0.5</v>
      </c>
      <c r="N16" s="28">
        <f t="shared" si="5"/>
        <v>0.375</v>
      </c>
      <c r="O16" s="28">
        <f t="shared" si="6"/>
        <v>0.375</v>
      </c>
      <c r="P16" s="28">
        <f t="shared" si="3"/>
        <v>0.75</v>
      </c>
      <c r="Q16" s="116">
        <f>PRODUCT(NodeProb_WLL3!C29:G29)</f>
        <v>0</v>
      </c>
      <c r="R16" s="116">
        <f t="shared" si="7"/>
        <v>0</v>
      </c>
      <c r="S16" s="295"/>
    </row>
    <row r="17" spans="1:21" x14ac:dyDescent="0.25">
      <c r="A17" s="297"/>
      <c r="B17">
        <v>15</v>
      </c>
      <c r="D17">
        <v>2</v>
      </c>
      <c r="E17">
        <v>3</v>
      </c>
      <c r="F17" s="116">
        <f>$B$108*($B$74)</f>
        <v>0</v>
      </c>
      <c r="G17" s="116">
        <f>$B$109*($B$71)</f>
        <v>0.5</v>
      </c>
      <c r="H17" s="116">
        <f>$B$108*(0)</f>
        <v>0</v>
      </c>
      <c r="I17" s="116">
        <f>$B$109*($B$74)</f>
        <v>0</v>
      </c>
      <c r="J17" s="28">
        <f t="shared" si="0"/>
        <v>0</v>
      </c>
      <c r="K17" s="28">
        <f t="shared" si="1"/>
        <v>0.5</v>
      </c>
      <c r="L17" s="108">
        <f t="shared" si="4"/>
        <v>0</v>
      </c>
      <c r="M17" s="30">
        <f t="shared" si="2"/>
        <v>1</v>
      </c>
      <c r="N17" s="28">
        <f t="shared" si="5"/>
        <v>0</v>
      </c>
      <c r="O17" s="28">
        <f t="shared" si="6"/>
        <v>0</v>
      </c>
      <c r="P17" s="28">
        <f t="shared" si="3"/>
        <v>0</v>
      </c>
      <c r="Q17" s="116">
        <f>PRODUCT(NodeProb_WLL3!C31:G31)</f>
        <v>5.070167638067484E-2</v>
      </c>
      <c r="R17" s="116">
        <f t="shared" si="7"/>
        <v>0</v>
      </c>
      <c r="S17" s="295"/>
    </row>
    <row r="18" spans="1:21" x14ac:dyDescent="0.25">
      <c r="A18" s="297"/>
      <c r="B18">
        <v>16</v>
      </c>
      <c r="D18">
        <v>2</v>
      </c>
      <c r="E18">
        <v>3</v>
      </c>
      <c r="F18" s="116">
        <f>$B$108*($B$73)</f>
        <v>0.16666666666666666</v>
      </c>
      <c r="G18" s="116">
        <f>$B$109*($B$68)</f>
        <v>0.5</v>
      </c>
      <c r="H18" s="116">
        <f>$B$108*(0)</f>
        <v>0</v>
      </c>
      <c r="I18" s="116">
        <f>$B$109*($B$73)</f>
        <v>0.16666666666666666</v>
      </c>
      <c r="J18" s="28">
        <f t="shared" si="0"/>
        <v>0</v>
      </c>
      <c r="K18" s="28">
        <f t="shared" si="1"/>
        <v>0.33333333333333337</v>
      </c>
      <c r="L18" s="108">
        <f t="shared" si="4"/>
        <v>0.24999999999999994</v>
      </c>
      <c r="M18" s="30">
        <f t="shared" si="2"/>
        <v>0.75</v>
      </c>
      <c r="N18" s="28">
        <f t="shared" si="5"/>
        <v>4.1666666666666657E-2</v>
      </c>
      <c r="O18" s="28">
        <f t="shared" si="6"/>
        <v>8.3333333333333329E-2</v>
      </c>
      <c r="P18" s="28">
        <f t="shared" si="3"/>
        <v>0.12499999999999999</v>
      </c>
      <c r="Q18" s="116">
        <f>PRODUCT(NodeProb_WLL3!C33:G33)</f>
        <v>5.9920162995342988E-2</v>
      </c>
      <c r="R18" s="116">
        <f t="shared" si="7"/>
        <v>7.4900203744178726E-3</v>
      </c>
      <c r="S18" s="295"/>
    </row>
    <row r="19" spans="1:21" x14ac:dyDescent="0.25">
      <c r="A19" s="297"/>
      <c r="B19" s="115">
        <v>17</v>
      </c>
      <c r="C19" s="115"/>
      <c r="D19" s="115">
        <v>1</v>
      </c>
      <c r="E19">
        <v>4</v>
      </c>
      <c r="F19" s="116">
        <f>$B$107*($B$68)</f>
        <v>0.5</v>
      </c>
      <c r="G19" s="116">
        <f>$B$110*($B$73)</f>
        <v>0.16666666666666666</v>
      </c>
      <c r="H19" s="116">
        <f>$B$107*($B$73)</f>
        <v>0.16666666666666666</v>
      </c>
      <c r="I19" s="116">
        <f>$B$110*(0)</f>
        <v>0</v>
      </c>
      <c r="J19" s="28">
        <f t="shared" si="0"/>
        <v>0.33333333333333337</v>
      </c>
      <c r="K19" s="28">
        <f t="shared" si="1"/>
        <v>0</v>
      </c>
      <c r="L19" s="108">
        <f t="shared" si="4"/>
        <v>0.75</v>
      </c>
      <c r="M19" s="30">
        <f t="shared" si="2"/>
        <v>0.25</v>
      </c>
      <c r="N19" s="28">
        <f t="shared" si="5"/>
        <v>8.3333333333333329E-2</v>
      </c>
      <c r="O19" s="28">
        <f t="shared" si="6"/>
        <v>4.1666666666666657E-2</v>
      </c>
      <c r="P19" s="28">
        <f t="shared" si="3"/>
        <v>0.12499999999999999</v>
      </c>
      <c r="Q19" s="116">
        <f>PRODUCT(NodeProb_WLL3!C35:G35)</f>
        <v>6.4711288861134586E-2</v>
      </c>
      <c r="R19" s="117">
        <f t="shared" si="7"/>
        <v>8.0889111076418215E-3</v>
      </c>
      <c r="S19" s="295"/>
      <c r="T19" s="115"/>
      <c r="U19" s="115"/>
    </row>
    <row r="20" spans="1:21" x14ac:dyDescent="0.25">
      <c r="A20" s="297"/>
      <c r="B20">
        <v>18</v>
      </c>
      <c r="D20">
        <v>1</v>
      </c>
      <c r="E20">
        <v>4</v>
      </c>
      <c r="F20" s="116">
        <f>$B$107*($B$71)</f>
        <v>0.5</v>
      </c>
      <c r="G20" s="116">
        <f>$B$110*($B$74)</f>
        <v>0</v>
      </c>
      <c r="H20" s="116">
        <f>$B$107*($B$74)</f>
        <v>0</v>
      </c>
      <c r="I20" s="116">
        <f>$B$110*(0)</f>
        <v>0</v>
      </c>
      <c r="J20" s="28">
        <f t="shared" si="0"/>
        <v>0.5</v>
      </c>
      <c r="K20" s="28">
        <f t="shared" si="1"/>
        <v>0</v>
      </c>
      <c r="L20" s="108">
        <f t="shared" si="4"/>
        <v>1</v>
      </c>
      <c r="M20" s="30">
        <f t="shared" si="2"/>
        <v>0</v>
      </c>
      <c r="N20" s="28">
        <f t="shared" si="5"/>
        <v>0</v>
      </c>
      <c r="O20" s="28">
        <f t="shared" si="6"/>
        <v>0</v>
      </c>
      <c r="P20" s="28">
        <f t="shared" si="3"/>
        <v>0</v>
      </c>
      <c r="Q20" s="116">
        <f>PRODUCT(NodeProb_WLL3!C37:G37)</f>
        <v>2.5884515544453814E-3</v>
      </c>
      <c r="R20" s="116">
        <f t="shared" si="7"/>
        <v>0</v>
      </c>
      <c r="S20" s="295"/>
    </row>
    <row r="21" spans="1:21" x14ac:dyDescent="0.25">
      <c r="A21" s="297"/>
      <c r="B21">
        <v>19</v>
      </c>
      <c r="D21">
        <v>1</v>
      </c>
      <c r="E21">
        <v>4</v>
      </c>
      <c r="F21" s="116">
        <f>$B$107*($B$69)</f>
        <v>0</v>
      </c>
      <c r="G21" s="116">
        <f>$B$110*($B$69)</f>
        <v>0</v>
      </c>
      <c r="H21" s="116">
        <f>$B$107*(0)</f>
        <v>0</v>
      </c>
      <c r="I21" s="116">
        <f>$B$110*(0)</f>
        <v>0</v>
      </c>
      <c r="J21" s="28">
        <f t="shared" si="0"/>
        <v>0</v>
      </c>
      <c r="K21" s="28">
        <f t="shared" si="1"/>
        <v>0</v>
      </c>
      <c r="L21" s="108">
        <f t="shared" si="4"/>
        <v>0.5</v>
      </c>
      <c r="M21" s="30">
        <f t="shared" si="2"/>
        <v>0.5</v>
      </c>
      <c r="N21" s="28">
        <f t="shared" si="5"/>
        <v>0</v>
      </c>
      <c r="O21" s="28">
        <f t="shared" si="6"/>
        <v>0</v>
      </c>
      <c r="P21" s="28">
        <f t="shared" si="3"/>
        <v>0</v>
      </c>
      <c r="Q21" s="116">
        <f>PRODUCT(NodeProb_WLL3!C39:G39)</f>
        <v>3.6039210104201101E-2</v>
      </c>
      <c r="R21" s="116">
        <f t="shared" si="7"/>
        <v>0</v>
      </c>
      <c r="S21" s="295"/>
    </row>
    <row r="22" spans="1:21" x14ac:dyDescent="0.25">
      <c r="A22" s="297"/>
      <c r="B22">
        <v>20</v>
      </c>
      <c r="D22">
        <v>1</v>
      </c>
      <c r="E22">
        <v>4</v>
      </c>
      <c r="F22" s="116">
        <f>$B$107*($B$69)</f>
        <v>0</v>
      </c>
      <c r="G22" s="116">
        <f>$B$110*($B$69)</f>
        <v>0</v>
      </c>
      <c r="H22" s="116">
        <f>$B$107*(0)</f>
        <v>0</v>
      </c>
      <c r="I22" s="116">
        <f>$B$110*(0)</f>
        <v>0</v>
      </c>
      <c r="J22" s="28">
        <f t="shared" si="0"/>
        <v>0</v>
      </c>
      <c r="K22" s="28">
        <f t="shared" si="1"/>
        <v>0</v>
      </c>
      <c r="L22" s="108">
        <f t="shared" si="4"/>
        <v>0.5</v>
      </c>
      <c r="M22" s="30">
        <f t="shared" si="2"/>
        <v>0.5</v>
      </c>
      <c r="N22" s="28">
        <f t="shared" si="5"/>
        <v>0</v>
      </c>
      <c r="O22" s="28">
        <f t="shared" si="6"/>
        <v>0</v>
      </c>
      <c r="P22" s="28">
        <f t="shared" si="3"/>
        <v>0</v>
      </c>
      <c r="Q22" s="116">
        <f>PRODUCT(NodeProb_WLL3!C41:G41)</f>
        <v>3.6039210104201101E-2</v>
      </c>
      <c r="R22" s="116">
        <f t="shared" si="7"/>
        <v>0</v>
      </c>
      <c r="S22" s="295"/>
    </row>
    <row r="23" spans="1:21" x14ac:dyDescent="0.25">
      <c r="A23" s="297"/>
      <c r="B23">
        <v>21</v>
      </c>
      <c r="D23">
        <v>1</v>
      </c>
      <c r="E23">
        <v>4</v>
      </c>
      <c r="F23" s="116">
        <f>$B$107*($B$72)</f>
        <v>0.75</v>
      </c>
      <c r="G23" s="116">
        <f>$B$110*($B$72)</f>
        <v>0.75</v>
      </c>
      <c r="H23" s="116">
        <f>$B$107*($B$74)</f>
        <v>0</v>
      </c>
      <c r="I23" s="116">
        <f>$B$110*($B$74)</f>
        <v>0</v>
      </c>
      <c r="J23" s="28">
        <f t="shared" si="0"/>
        <v>0</v>
      </c>
      <c r="K23" s="28">
        <f t="shared" si="1"/>
        <v>0</v>
      </c>
      <c r="L23" s="108">
        <f t="shared" si="4"/>
        <v>0.5</v>
      </c>
      <c r="M23" s="30">
        <f t="shared" si="2"/>
        <v>0.5</v>
      </c>
      <c r="N23" s="28">
        <f t="shared" si="5"/>
        <v>0.375</v>
      </c>
      <c r="O23" s="28">
        <f t="shared" si="6"/>
        <v>0.375</v>
      </c>
      <c r="P23" s="28">
        <f t="shared" si="3"/>
        <v>0.75</v>
      </c>
      <c r="Q23" s="116">
        <f>PRODUCT(NodeProb_WLL3!C43:G43)</f>
        <v>0</v>
      </c>
      <c r="R23" s="116">
        <f t="shared" si="7"/>
        <v>0</v>
      </c>
      <c r="S23" s="295"/>
    </row>
    <row r="24" spans="1:21" x14ac:dyDescent="0.25">
      <c r="A24" s="297"/>
      <c r="B24">
        <v>22</v>
      </c>
      <c r="D24">
        <v>1</v>
      </c>
      <c r="E24">
        <v>4</v>
      </c>
      <c r="F24" s="116">
        <f>$B$107*($B$72)</f>
        <v>0.75</v>
      </c>
      <c r="G24" s="116">
        <f>$B$110*($B$72)</f>
        <v>0.75</v>
      </c>
      <c r="H24" s="116">
        <f>$B$107*($B$74)</f>
        <v>0</v>
      </c>
      <c r="I24" s="116">
        <f>$B$110*($B$74)</f>
        <v>0</v>
      </c>
      <c r="J24" s="28">
        <f t="shared" si="0"/>
        <v>0</v>
      </c>
      <c r="K24" s="28">
        <f t="shared" si="1"/>
        <v>0</v>
      </c>
      <c r="L24" s="108">
        <f t="shared" si="4"/>
        <v>0.5</v>
      </c>
      <c r="M24" s="30">
        <f t="shared" si="2"/>
        <v>0.5</v>
      </c>
      <c r="N24" s="28">
        <f t="shared" si="5"/>
        <v>0.375</v>
      </c>
      <c r="O24" s="28">
        <f t="shared" si="6"/>
        <v>0.375</v>
      </c>
      <c r="P24" s="28">
        <f t="shared" si="3"/>
        <v>0.75</v>
      </c>
      <c r="Q24" s="116">
        <f>PRODUCT(NodeProb_WLL3!C45:G45)</f>
        <v>0</v>
      </c>
      <c r="R24" s="116">
        <f t="shared" si="7"/>
        <v>0</v>
      </c>
      <c r="S24" s="295"/>
    </row>
    <row r="25" spans="1:21" x14ac:dyDescent="0.25">
      <c r="A25" s="297"/>
      <c r="B25">
        <v>23</v>
      </c>
      <c r="D25" s="119">
        <v>1</v>
      </c>
      <c r="E25">
        <v>4</v>
      </c>
      <c r="F25" s="116">
        <f>$B$107*($B$74)</f>
        <v>0</v>
      </c>
      <c r="G25" s="116">
        <f>$B$110*($B$71)</f>
        <v>0.5</v>
      </c>
      <c r="H25" s="116">
        <f>$B$107*(0)</f>
        <v>0</v>
      </c>
      <c r="I25" s="116">
        <f>$B$110*($B$74)</f>
        <v>0</v>
      </c>
      <c r="J25" s="28">
        <f t="shared" si="0"/>
        <v>0</v>
      </c>
      <c r="K25" s="28">
        <f t="shared" si="1"/>
        <v>0.5</v>
      </c>
      <c r="L25" s="108">
        <f t="shared" si="4"/>
        <v>0</v>
      </c>
      <c r="M25" s="30">
        <f t="shared" si="2"/>
        <v>1</v>
      </c>
      <c r="N25" s="28">
        <f t="shared" si="5"/>
        <v>0</v>
      </c>
      <c r="O25" s="28">
        <f t="shared" si="6"/>
        <v>0</v>
      </c>
      <c r="P25" s="28">
        <f t="shared" si="3"/>
        <v>0</v>
      </c>
      <c r="Q25" s="116">
        <f>PRODUCT(NodeProb_WLL3!C47:G47)</f>
        <v>5.070167638067484E-2</v>
      </c>
      <c r="R25" s="116">
        <f t="shared" si="7"/>
        <v>0</v>
      </c>
      <c r="S25" s="295"/>
    </row>
    <row r="26" spans="1:21" x14ac:dyDescent="0.25">
      <c r="A26" s="297"/>
      <c r="B26">
        <v>24</v>
      </c>
      <c r="C26" s="1"/>
      <c r="D26" s="119">
        <v>1</v>
      </c>
      <c r="E26">
        <v>4</v>
      </c>
      <c r="F26" s="116">
        <f>$B$107*($B$73)</f>
        <v>0.16666666666666666</v>
      </c>
      <c r="G26" s="116">
        <f>$B$110*($B$68)</f>
        <v>0.5</v>
      </c>
      <c r="H26" s="116">
        <f>$B$107*(0)</f>
        <v>0</v>
      </c>
      <c r="I26" s="116">
        <f>$B$110*($B$73)</f>
        <v>0.16666666666666666</v>
      </c>
      <c r="J26" s="28">
        <f t="shared" si="0"/>
        <v>0</v>
      </c>
      <c r="K26" s="28">
        <f t="shared" si="1"/>
        <v>0.33333333333333337</v>
      </c>
      <c r="L26" s="108">
        <f t="shared" si="4"/>
        <v>0.24999999999999994</v>
      </c>
      <c r="M26" s="30">
        <f t="shared" si="2"/>
        <v>0.75</v>
      </c>
      <c r="N26" s="28">
        <f t="shared" si="5"/>
        <v>4.1666666666666657E-2</v>
      </c>
      <c r="O26" s="28">
        <f t="shared" si="6"/>
        <v>8.3333333333333329E-2</v>
      </c>
      <c r="P26" s="28">
        <f t="shared" si="3"/>
        <v>0.12499999999999999</v>
      </c>
      <c r="Q26" s="118">
        <f>PRODUCT(NodeProb_WLL3!C49:G49)</f>
        <v>5.9920162995342988E-2</v>
      </c>
      <c r="R26" s="116">
        <f t="shared" si="7"/>
        <v>7.4900203744178726E-3</v>
      </c>
      <c r="S26" s="295"/>
    </row>
    <row r="27" spans="1:21" x14ac:dyDescent="0.25">
      <c r="A27" s="297"/>
      <c r="B27" s="115">
        <v>25</v>
      </c>
      <c r="D27" s="115">
        <v>1</v>
      </c>
      <c r="E27" s="115">
        <v>3</v>
      </c>
      <c r="F27" s="116">
        <f>$B$107*($B$68)</f>
        <v>0.5</v>
      </c>
      <c r="G27" s="116">
        <f>$B$109*($B$73)</f>
        <v>0.16666666666666666</v>
      </c>
      <c r="H27" s="116">
        <f>$B$107*($B$73)</f>
        <v>0.16666666666666666</v>
      </c>
      <c r="I27" s="116">
        <f>$B$109*(0)</f>
        <v>0</v>
      </c>
      <c r="J27" s="28">
        <f t="shared" si="0"/>
        <v>0.33333333333333337</v>
      </c>
      <c r="K27" s="28">
        <f t="shared" si="1"/>
        <v>0</v>
      </c>
      <c r="L27" s="108">
        <f t="shared" si="4"/>
        <v>0.75</v>
      </c>
      <c r="M27" s="30">
        <f t="shared" si="2"/>
        <v>0.25</v>
      </c>
      <c r="N27" s="28">
        <f t="shared" si="5"/>
        <v>8.3333333333333329E-2</v>
      </c>
      <c r="O27" s="28">
        <f t="shared" si="6"/>
        <v>4.1666666666666657E-2</v>
      </c>
      <c r="P27" s="28">
        <f t="shared" si="3"/>
        <v>0.12499999999999999</v>
      </c>
      <c r="Q27" s="116">
        <f>PRODUCT(NodeProb_WLL3!C51:G51)</f>
        <v>6.4711288861134586E-2</v>
      </c>
      <c r="R27" s="117">
        <f t="shared" si="7"/>
        <v>8.0889111076418215E-3</v>
      </c>
      <c r="S27" s="295"/>
      <c r="T27" s="115"/>
      <c r="U27" s="115"/>
    </row>
    <row r="28" spans="1:21" x14ac:dyDescent="0.25">
      <c r="A28" s="297"/>
      <c r="B28">
        <v>26</v>
      </c>
      <c r="D28">
        <v>1</v>
      </c>
      <c r="E28">
        <v>3</v>
      </c>
      <c r="F28" s="116">
        <f>$B$107*($B$71)</f>
        <v>0.5</v>
      </c>
      <c r="G28" s="116">
        <f>$B$109*($B$74)</f>
        <v>0</v>
      </c>
      <c r="H28" s="116">
        <f>$B$107*($B$74)</f>
        <v>0</v>
      </c>
      <c r="I28" s="116">
        <f>$B$109*(0)</f>
        <v>0</v>
      </c>
      <c r="J28" s="28">
        <f t="shared" si="0"/>
        <v>0.5</v>
      </c>
      <c r="K28" s="28">
        <f t="shared" si="1"/>
        <v>0</v>
      </c>
      <c r="L28" s="108">
        <f t="shared" si="4"/>
        <v>1</v>
      </c>
      <c r="M28" s="30">
        <f t="shared" si="2"/>
        <v>0</v>
      </c>
      <c r="N28" s="28">
        <f t="shared" si="5"/>
        <v>0</v>
      </c>
      <c r="O28" s="28">
        <f t="shared" si="6"/>
        <v>0</v>
      </c>
      <c r="P28" s="28">
        <f t="shared" si="3"/>
        <v>0</v>
      </c>
      <c r="Q28" s="116">
        <f>PRODUCT(NodeProb_WLL3!C53:G53)</f>
        <v>2.5884515544453814E-3</v>
      </c>
      <c r="R28" s="116">
        <f t="shared" si="7"/>
        <v>0</v>
      </c>
      <c r="S28" s="295"/>
    </row>
    <row r="29" spans="1:21" x14ac:dyDescent="0.25">
      <c r="A29" s="297"/>
      <c r="B29">
        <v>27</v>
      </c>
      <c r="D29">
        <v>1</v>
      </c>
      <c r="E29">
        <v>3</v>
      </c>
      <c r="F29" s="116">
        <f>$B$107*($B$69)</f>
        <v>0</v>
      </c>
      <c r="G29" s="116">
        <f>$B$109*($B$69)</f>
        <v>0</v>
      </c>
      <c r="H29" s="116">
        <f>$B$107*(0)</f>
        <v>0</v>
      </c>
      <c r="I29" s="116">
        <f>$B$109*(0)</f>
        <v>0</v>
      </c>
      <c r="J29" s="28">
        <f t="shared" si="0"/>
        <v>0</v>
      </c>
      <c r="K29" s="28">
        <f t="shared" si="1"/>
        <v>0</v>
      </c>
      <c r="L29" s="108">
        <f t="shared" si="4"/>
        <v>0.5</v>
      </c>
      <c r="M29" s="30">
        <f t="shared" si="2"/>
        <v>0.5</v>
      </c>
      <c r="N29" s="28">
        <f t="shared" si="5"/>
        <v>0</v>
      </c>
      <c r="O29" s="28">
        <f t="shared" si="6"/>
        <v>0</v>
      </c>
      <c r="P29" s="28">
        <f t="shared" si="3"/>
        <v>0</v>
      </c>
      <c r="Q29" s="116">
        <f>PRODUCT(NodeProb_WLL3!C55:G55)</f>
        <v>3.6039210104201101E-2</v>
      </c>
      <c r="R29" s="116">
        <f t="shared" si="7"/>
        <v>0</v>
      </c>
      <c r="S29" s="295"/>
    </row>
    <row r="30" spans="1:21" x14ac:dyDescent="0.25">
      <c r="A30" s="297"/>
      <c r="B30">
        <v>28</v>
      </c>
      <c r="D30">
        <v>1</v>
      </c>
      <c r="E30">
        <v>3</v>
      </c>
      <c r="F30" s="116">
        <f>$B$107*($B$69)</f>
        <v>0</v>
      </c>
      <c r="G30" s="116">
        <f>$B$109*($B$69)</f>
        <v>0</v>
      </c>
      <c r="H30" s="116">
        <f>$B$107*(0)</f>
        <v>0</v>
      </c>
      <c r="I30" s="116">
        <f>$B$109*(0)</f>
        <v>0</v>
      </c>
      <c r="J30" s="28">
        <f t="shared" si="0"/>
        <v>0</v>
      </c>
      <c r="K30" s="28">
        <f t="shared" si="1"/>
        <v>0</v>
      </c>
      <c r="L30" s="108">
        <f t="shared" si="4"/>
        <v>0.5</v>
      </c>
      <c r="M30" s="30">
        <f t="shared" si="2"/>
        <v>0.5</v>
      </c>
      <c r="N30" s="28">
        <f t="shared" si="5"/>
        <v>0</v>
      </c>
      <c r="O30" s="28">
        <f t="shared" si="6"/>
        <v>0</v>
      </c>
      <c r="P30" s="28">
        <f t="shared" si="3"/>
        <v>0</v>
      </c>
      <c r="Q30" s="116">
        <f>PRODUCT(NodeProb_WLL3!C57:G57)</f>
        <v>3.6039210104201101E-2</v>
      </c>
      <c r="R30" s="116">
        <f t="shared" si="7"/>
        <v>0</v>
      </c>
      <c r="S30" s="295"/>
    </row>
    <row r="31" spans="1:21" x14ac:dyDescent="0.25">
      <c r="A31" s="297"/>
      <c r="B31">
        <v>29</v>
      </c>
      <c r="D31">
        <v>1</v>
      </c>
      <c r="E31">
        <v>3</v>
      </c>
      <c r="F31" s="116">
        <f>$B$107*($B$72)</f>
        <v>0.75</v>
      </c>
      <c r="G31" s="116">
        <f>$B$109*($B$72)</f>
        <v>0.75</v>
      </c>
      <c r="H31" s="116">
        <f>$B$107*($B$74)</f>
        <v>0</v>
      </c>
      <c r="I31" s="116">
        <f>$B$109*($B$74)</f>
        <v>0</v>
      </c>
      <c r="J31" s="28">
        <f t="shared" si="0"/>
        <v>0</v>
      </c>
      <c r="K31" s="28">
        <f t="shared" si="1"/>
        <v>0</v>
      </c>
      <c r="L31" s="108">
        <f t="shared" si="4"/>
        <v>0.5</v>
      </c>
      <c r="M31" s="30">
        <f t="shared" si="2"/>
        <v>0.5</v>
      </c>
      <c r="N31" s="28">
        <f t="shared" si="5"/>
        <v>0.375</v>
      </c>
      <c r="O31" s="28">
        <f t="shared" si="6"/>
        <v>0.375</v>
      </c>
      <c r="P31" s="28">
        <f t="shared" si="3"/>
        <v>0.75</v>
      </c>
      <c r="Q31" s="116">
        <f>PRODUCT(NodeProb_WLL3!C59:G59)</f>
        <v>0</v>
      </c>
      <c r="R31" s="116">
        <f t="shared" si="7"/>
        <v>0</v>
      </c>
      <c r="S31" s="295"/>
    </row>
    <row r="32" spans="1:21" x14ac:dyDescent="0.25">
      <c r="A32" s="297"/>
      <c r="B32">
        <v>30</v>
      </c>
      <c r="D32">
        <v>1</v>
      </c>
      <c r="E32">
        <v>3</v>
      </c>
      <c r="F32" s="116">
        <f>$B$107*($B$72)</f>
        <v>0.75</v>
      </c>
      <c r="G32" s="116">
        <f>$B$109*($B$72)</f>
        <v>0.75</v>
      </c>
      <c r="H32" s="116">
        <f>$B$107*($B$74)</f>
        <v>0</v>
      </c>
      <c r="I32" s="116">
        <f>$B$109*($B$74)</f>
        <v>0</v>
      </c>
      <c r="J32" s="28">
        <f t="shared" si="0"/>
        <v>0</v>
      </c>
      <c r="K32" s="28">
        <f t="shared" si="1"/>
        <v>0</v>
      </c>
      <c r="L32" s="108">
        <f t="shared" si="4"/>
        <v>0.5</v>
      </c>
      <c r="M32" s="30">
        <f t="shared" si="2"/>
        <v>0.5</v>
      </c>
      <c r="N32" s="28">
        <f t="shared" si="5"/>
        <v>0.375</v>
      </c>
      <c r="O32" s="28">
        <f t="shared" si="6"/>
        <v>0.375</v>
      </c>
      <c r="P32" s="28">
        <f t="shared" si="3"/>
        <v>0.75</v>
      </c>
      <c r="Q32" s="116">
        <f>PRODUCT(NodeProb_WLL3!C61:G61)</f>
        <v>0</v>
      </c>
      <c r="R32" s="116">
        <f t="shared" si="7"/>
        <v>0</v>
      </c>
      <c r="S32" s="295"/>
    </row>
    <row r="33" spans="1:21" x14ac:dyDescent="0.25">
      <c r="A33" s="297"/>
      <c r="B33">
        <v>31</v>
      </c>
      <c r="D33" s="119">
        <v>1</v>
      </c>
      <c r="E33">
        <v>3</v>
      </c>
      <c r="F33" s="116">
        <f>$B$107*($B$74)</f>
        <v>0</v>
      </c>
      <c r="G33" s="116">
        <f>$B$109*($B$71)</f>
        <v>0.5</v>
      </c>
      <c r="H33" s="116">
        <f>$B$107*(0)</f>
        <v>0</v>
      </c>
      <c r="I33" s="116">
        <f>$B$109*($B$74)</f>
        <v>0</v>
      </c>
      <c r="J33" s="28">
        <f t="shared" si="0"/>
        <v>0</v>
      </c>
      <c r="K33" s="28">
        <f t="shared" si="1"/>
        <v>0.5</v>
      </c>
      <c r="L33" s="108">
        <f t="shared" si="4"/>
        <v>0</v>
      </c>
      <c r="M33" s="30">
        <f t="shared" si="2"/>
        <v>1</v>
      </c>
      <c r="N33" s="28">
        <f t="shared" si="5"/>
        <v>0</v>
      </c>
      <c r="O33" s="28">
        <f t="shared" si="6"/>
        <v>0</v>
      </c>
      <c r="P33" s="28">
        <f t="shared" si="3"/>
        <v>0</v>
      </c>
      <c r="Q33" s="116">
        <f>PRODUCT(NodeProb_WLL3!C63:G63)</f>
        <v>5.070167638067484E-2</v>
      </c>
      <c r="R33" s="116">
        <f t="shared" si="7"/>
        <v>0</v>
      </c>
      <c r="S33" s="295"/>
    </row>
    <row r="34" spans="1:21" x14ac:dyDescent="0.25">
      <c r="A34" s="297"/>
      <c r="B34">
        <v>32</v>
      </c>
      <c r="D34" s="119">
        <v>1</v>
      </c>
      <c r="E34">
        <v>3</v>
      </c>
      <c r="F34" s="116">
        <f>$B$107*($B$73)</f>
        <v>0.16666666666666666</v>
      </c>
      <c r="G34" s="116">
        <f>$B$109*($B$68)</f>
        <v>0.5</v>
      </c>
      <c r="H34" s="116">
        <f>$B$107*(0)</f>
        <v>0</v>
      </c>
      <c r="I34" s="116">
        <f>$B$109*($B$73)</f>
        <v>0.16666666666666666</v>
      </c>
      <c r="J34" s="28">
        <f t="shared" si="0"/>
        <v>0</v>
      </c>
      <c r="K34" s="28">
        <f t="shared" si="1"/>
        <v>0.33333333333333337</v>
      </c>
      <c r="L34" s="108">
        <f t="shared" si="4"/>
        <v>0.24999999999999994</v>
      </c>
      <c r="M34" s="30">
        <f t="shared" si="2"/>
        <v>0.75</v>
      </c>
      <c r="N34" s="28">
        <f t="shared" si="5"/>
        <v>4.1666666666666657E-2</v>
      </c>
      <c r="O34" s="28">
        <f t="shared" si="6"/>
        <v>8.3333333333333329E-2</v>
      </c>
      <c r="P34" s="28">
        <f t="shared" si="3"/>
        <v>0.12499999999999999</v>
      </c>
      <c r="Q34" s="116">
        <f>PRODUCT(NodeProb_WLL3!C65:G65)</f>
        <v>5.9920162995342988E-2</v>
      </c>
      <c r="R34" s="116">
        <f t="shared" si="7"/>
        <v>7.4900203744178726E-3</v>
      </c>
      <c r="S34" s="296"/>
    </row>
    <row r="35" spans="1:21" x14ac:dyDescent="0.25">
      <c r="A35" s="297" t="s">
        <v>56</v>
      </c>
      <c r="B35" s="115">
        <v>33</v>
      </c>
      <c r="C35" s="115"/>
      <c r="D35" s="115">
        <v>1</v>
      </c>
      <c r="E35" s="115">
        <v>3</v>
      </c>
      <c r="F35" s="222">
        <f>$B$107*($L$3*1+$M$3*1)</f>
        <v>1</v>
      </c>
      <c r="G35" s="117">
        <f>$B$109*($L$4*$B$71+$M$4*$B$72)</f>
        <v>0.5</v>
      </c>
      <c r="H35" s="117">
        <f>$B$107*($L$4*$B$71+$M$4*$B$72)</f>
        <v>0.5</v>
      </c>
      <c r="I35" s="223">
        <f>$B$109*($L$3*$B$69+$M$3*$B$73)</f>
        <v>4.1666666666666664E-2</v>
      </c>
      <c r="J35" s="28">
        <f t="shared" si="0"/>
        <v>0.54166666666666674</v>
      </c>
      <c r="K35" s="28">
        <f t="shared" si="1"/>
        <v>4.1666666666666664E-2</v>
      </c>
      <c r="L35" s="108">
        <f t="shared" si="4"/>
        <v>0.54166666666666674</v>
      </c>
      <c r="M35" s="30">
        <f t="shared" si="2"/>
        <v>0.45833333333333326</v>
      </c>
      <c r="N35" s="28">
        <f t="shared" si="5"/>
        <v>0.22916666666666666</v>
      </c>
      <c r="O35" s="28">
        <f t="shared" si="6"/>
        <v>0.21006944444444442</v>
      </c>
      <c r="P35" s="28">
        <f t="shared" si="3"/>
        <v>0.43923611111111105</v>
      </c>
      <c r="Q35" s="117">
        <f>PRODUCT(NodeProb_WLL3!D3:G3)</f>
        <v>6.729974041557997E-2</v>
      </c>
      <c r="R35" s="117">
        <f t="shared" si="7"/>
        <v>2.9560476258926615E-2</v>
      </c>
      <c r="S35" s="298">
        <f>SUM(R35:R50)</f>
        <v>0.4567551715784311</v>
      </c>
      <c r="T35" s="115"/>
      <c r="U35" s="115"/>
    </row>
    <row r="36" spans="1:21" x14ac:dyDescent="0.25">
      <c r="A36" s="297"/>
      <c r="B36">
        <v>34</v>
      </c>
      <c r="D36" s="119">
        <v>1</v>
      </c>
      <c r="E36">
        <v>3</v>
      </c>
      <c r="F36" s="224">
        <f>$B$107*($L$5*1+$M$5*1)</f>
        <v>1</v>
      </c>
      <c r="G36" s="221">
        <f>$B$109*($L$6*1+$M$6*1)</f>
        <v>1</v>
      </c>
      <c r="H36" s="221">
        <f>$B$107*($L$6*$B$68+$M$6*$B$68)</f>
        <v>0.5</v>
      </c>
      <c r="I36" s="225">
        <f>$B$109*($L$5*$B$68+$M$5*$B$68)</f>
        <v>0.5</v>
      </c>
      <c r="J36" s="28">
        <f t="shared" si="0"/>
        <v>0.5</v>
      </c>
      <c r="K36" s="28">
        <f t="shared" si="1"/>
        <v>0.5</v>
      </c>
      <c r="L36" s="108">
        <f t="shared" si="4"/>
        <v>0.5</v>
      </c>
      <c r="M36" s="30">
        <f t="shared" si="2"/>
        <v>0.5</v>
      </c>
      <c r="N36" s="28">
        <f t="shared" si="5"/>
        <v>0.25</v>
      </c>
      <c r="O36" s="28">
        <f t="shared" si="6"/>
        <v>0.25</v>
      </c>
      <c r="P36" s="28">
        <f t="shared" si="3"/>
        <v>0.5</v>
      </c>
      <c r="Q36" s="116">
        <f>PRODUCT(NodeProb_WLL3!D7:G7)</f>
        <v>7.2078420208402202E-2</v>
      </c>
      <c r="R36" s="116">
        <f t="shared" si="7"/>
        <v>3.6039210104201101E-2</v>
      </c>
      <c r="S36" s="295"/>
    </row>
    <row r="37" spans="1:21" x14ac:dyDescent="0.25">
      <c r="A37" s="297"/>
      <c r="B37">
        <v>35</v>
      </c>
      <c r="D37" s="119">
        <v>1</v>
      </c>
      <c r="E37">
        <v>3</v>
      </c>
      <c r="F37" s="224">
        <f>$B$107*($L$7*$B$72+$M$7*$B$72)</f>
        <v>0.75</v>
      </c>
      <c r="G37" s="221">
        <f>$B$109*($L$8*$B$72+$M$8*$B$72)</f>
        <v>0.75</v>
      </c>
      <c r="H37" s="221">
        <f>$B$107*($L$8*$B$74+$M$8*$B$74)</f>
        <v>0</v>
      </c>
      <c r="I37" s="225">
        <f>$B$109*($L$7*$B$74+$M$7*$B$74)</f>
        <v>0</v>
      </c>
      <c r="J37" s="28">
        <f t="shared" si="0"/>
        <v>0</v>
      </c>
      <c r="K37" s="28">
        <f t="shared" si="1"/>
        <v>0</v>
      </c>
      <c r="L37" s="108">
        <f t="shared" si="4"/>
        <v>0.5</v>
      </c>
      <c r="M37" s="30">
        <f t="shared" si="2"/>
        <v>0.5</v>
      </c>
      <c r="N37" s="28">
        <f t="shared" si="5"/>
        <v>0.375</v>
      </c>
      <c r="O37" s="28">
        <f t="shared" si="6"/>
        <v>0.375</v>
      </c>
      <c r="P37" s="28">
        <f t="shared" si="3"/>
        <v>0.75</v>
      </c>
      <c r="Q37" s="116">
        <f>PRODUCT(NodeProb_WLL3!D11:G11)</f>
        <v>0</v>
      </c>
      <c r="R37" s="116">
        <f t="shared" si="7"/>
        <v>0</v>
      </c>
      <c r="S37" s="295"/>
    </row>
    <row r="38" spans="1:21" x14ac:dyDescent="0.25">
      <c r="A38" s="297"/>
      <c r="B38" s="1">
        <v>36</v>
      </c>
      <c r="C38" s="1"/>
      <c r="D38" s="121">
        <v>1</v>
      </c>
      <c r="E38" s="1">
        <v>3</v>
      </c>
      <c r="F38" s="226">
        <f>$B$107*($L$9*$B$72+$M$9*$B$71)</f>
        <v>0.5</v>
      </c>
      <c r="G38" s="118">
        <f>$B$109*($L$10*1+$M$10*1)</f>
        <v>1</v>
      </c>
      <c r="H38" s="118">
        <f>$B$107*($L$10*$B$73+$M$10*$B$69)</f>
        <v>4.1666666666666657E-2</v>
      </c>
      <c r="I38" s="227">
        <f>$B$109*($L$9*$B$72+$M$9*$B$71)</f>
        <v>0.5</v>
      </c>
      <c r="J38" s="28">
        <f t="shared" si="0"/>
        <v>4.1666666666666657E-2</v>
      </c>
      <c r="K38" s="28">
        <f t="shared" si="1"/>
        <v>0.54166666666666663</v>
      </c>
      <c r="L38" s="108">
        <f t="shared" si="4"/>
        <v>0.45833333333333337</v>
      </c>
      <c r="M38" s="30">
        <f t="shared" si="2"/>
        <v>0.54166666666666663</v>
      </c>
      <c r="N38" s="28">
        <f t="shared" si="5"/>
        <v>0.21006944444444448</v>
      </c>
      <c r="O38" s="28">
        <f t="shared" si="6"/>
        <v>0.22916666666666669</v>
      </c>
      <c r="P38" s="28">
        <f t="shared" si="3"/>
        <v>0.43923611111111116</v>
      </c>
      <c r="Q38" s="118">
        <f>PRODUCT(NodeProb_WLL3!D15:G15)</f>
        <v>0.11062183937601783</v>
      </c>
      <c r="R38" s="118">
        <f t="shared" si="7"/>
        <v>4.8589106531480061E-2</v>
      </c>
      <c r="S38" s="295"/>
      <c r="T38" s="1"/>
      <c r="U38" s="1"/>
    </row>
    <row r="39" spans="1:21" x14ac:dyDescent="0.25">
      <c r="A39" s="297"/>
      <c r="B39">
        <v>37</v>
      </c>
      <c r="D39">
        <v>1</v>
      </c>
      <c r="E39">
        <v>4</v>
      </c>
      <c r="F39" s="222">
        <f>$B$107*($L$11*1+$M$11*1)</f>
        <v>1</v>
      </c>
      <c r="G39" s="117">
        <f>$B$110*($L$12*$B$71+$M$12*$B$72)</f>
        <v>0.5</v>
      </c>
      <c r="H39" s="117">
        <f>$B$107*($L$12*$B$71+$M$12*$B$72)</f>
        <v>0.5</v>
      </c>
      <c r="I39" s="223">
        <f>$B$110*($L$11*$B$69+$M$11*$B$73)</f>
        <v>4.1666666666666664E-2</v>
      </c>
      <c r="J39" s="28">
        <f t="shared" si="0"/>
        <v>0.54166666666666674</v>
      </c>
      <c r="K39" s="28">
        <f t="shared" si="1"/>
        <v>4.1666666666666664E-2</v>
      </c>
      <c r="L39" s="108">
        <f t="shared" si="4"/>
        <v>0.54166666666666674</v>
      </c>
      <c r="M39" s="30">
        <f t="shared" si="2"/>
        <v>0.45833333333333326</v>
      </c>
      <c r="N39" s="28">
        <f t="shared" si="5"/>
        <v>0.22916666666666666</v>
      </c>
      <c r="O39" s="28">
        <f t="shared" si="6"/>
        <v>0.21006944444444442</v>
      </c>
      <c r="P39" s="28">
        <f t="shared" si="3"/>
        <v>0.43923611111111105</v>
      </c>
      <c r="Q39" s="116">
        <f>PRODUCT(NodeProb_WLL3!D19:G19)</f>
        <v>6.729974041557997E-2</v>
      </c>
      <c r="R39" s="116">
        <f t="shared" si="7"/>
        <v>2.9560476258926615E-2</v>
      </c>
      <c r="S39" s="295"/>
    </row>
    <row r="40" spans="1:21" x14ac:dyDescent="0.25">
      <c r="A40" s="297"/>
      <c r="B40">
        <v>38</v>
      </c>
      <c r="D40" s="119">
        <v>1</v>
      </c>
      <c r="E40">
        <v>4</v>
      </c>
      <c r="F40" s="224">
        <f>$B$107*($L$13*1+$M$13*1)</f>
        <v>1</v>
      </c>
      <c r="G40" s="221">
        <f>$B$110*($L$14*1+$M$14*1)</f>
        <v>1</v>
      </c>
      <c r="H40" s="221">
        <f>$B$107*($L$14*$B$68+$M$14*$B$68)</f>
        <v>0.5</v>
      </c>
      <c r="I40" s="225">
        <f>$B$110*($L$13*$B$68+$M$13*$B$68)</f>
        <v>0.5</v>
      </c>
      <c r="J40" s="28">
        <f t="shared" si="0"/>
        <v>0.5</v>
      </c>
      <c r="K40" s="28">
        <f t="shared" si="1"/>
        <v>0.5</v>
      </c>
      <c r="L40" s="108">
        <f t="shared" si="4"/>
        <v>0.5</v>
      </c>
      <c r="M40" s="30">
        <f t="shared" si="2"/>
        <v>0.5</v>
      </c>
      <c r="N40" s="28">
        <f t="shared" si="5"/>
        <v>0.25</v>
      </c>
      <c r="O40" s="28">
        <f t="shared" si="6"/>
        <v>0.25</v>
      </c>
      <c r="P40" s="28">
        <f t="shared" si="3"/>
        <v>0.5</v>
      </c>
      <c r="Q40" s="116">
        <f>PRODUCT(NodeProb_WLL3!D23:G23)</f>
        <v>7.2078420208402202E-2</v>
      </c>
      <c r="R40" s="116">
        <f t="shared" si="7"/>
        <v>3.6039210104201101E-2</v>
      </c>
      <c r="S40" s="295"/>
    </row>
    <row r="41" spans="1:21" x14ac:dyDescent="0.25">
      <c r="A41" s="297"/>
      <c r="B41">
        <v>39</v>
      </c>
      <c r="D41" s="119">
        <v>1</v>
      </c>
      <c r="E41">
        <v>4</v>
      </c>
      <c r="F41" s="224">
        <f>$B$107*($L$15*$B$72+$M$15*$B$72)</f>
        <v>0.75</v>
      </c>
      <c r="G41" s="221">
        <f>$B$110*($L$16*$B$72+$M$16*$B$72)</f>
        <v>0.75</v>
      </c>
      <c r="H41" s="221">
        <f>$B$107*($L$16*$B$74+$M$16*$B$74)</f>
        <v>0</v>
      </c>
      <c r="I41" s="225">
        <f>$B$110*($L$15*$B$74+$M$15*$B$74)</f>
        <v>0</v>
      </c>
      <c r="J41" s="28">
        <f t="shared" si="0"/>
        <v>0</v>
      </c>
      <c r="K41" s="28">
        <f t="shared" si="1"/>
        <v>0</v>
      </c>
      <c r="L41" s="108">
        <f t="shared" si="4"/>
        <v>0.5</v>
      </c>
      <c r="M41" s="30">
        <f t="shared" si="2"/>
        <v>0.5</v>
      </c>
      <c r="N41" s="28">
        <f t="shared" si="5"/>
        <v>0.375</v>
      </c>
      <c r="O41" s="28">
        <f t="shared" si="6"/>
        <v>0.375</v>
      </c>
      <c r="P41" s="28">
        <f t="shared" si="3"/>
        <v>0.75</v>
      </c>
      <c r="Q41" s="116">
        <f>PRODUCT(NodeProb_WLL3!D27:G27)</f>
        <v>0</v>
      </c>
      <c r="R41" s="116">
        <f t="shared" si="7"/>
        <v>0</v>
      </c>
      <c r="S41" s="295"/>
    </row>
    <row r="42" spans="1:21" x14ac:dyDescent="0.25">
      <c r="A42" s="297"/>
      <c r="B42" s="1">
        <v>40</v>
      </c>
      <c r="C42" s="1"/>
      <c r="D42" s="121">
        <v>1</v>
      </c>
      <c r="E42" s="1">
        <v>4</v>
      </c>
      <c r="F42" s="226">
        <f>$B$107*($L$17*$B$72+$M$17*$B$71)</f>
        <v>0.5</v>
      </c>
      <c r="G42" s="118">
        <f>$B$110*($L$18*1+$M$18*1)</f>
        <v>1</v>
      </c>
      <c r="H42" s="118">
        <f>$B$107*($L$18*$B$73+$M$18*$B$69)</f>
        <v>4.1666666666666657E-2</v>
      </c>
      <c r="I42" s="227">
        <f>$B$110*($L$17*$B$72+$M$17*$B$71)</f>
        <v>0.5</v>
      </c>
      <c r="J42" s="28">
        <f t="shared" si="0"/>
        <v>4.1666666666666657E-2</v>
      </c>
      <c r="K42" s="28">
        <f t="shared" si="1"/>
        <v>0.54166666666666663</v>
      </c>
      <c r="L42" s="108">
        <f t="shared" si="4"/>
        <v>0.45833333333333337</v>
      </c>
      <c r="M42" s="30">
        <f t="shared" si="2"/>
        <v>0.54166666666666663</v>
      </c>
      <c r="N42" s="28">
        <f t="shared" si="5"/>
        <v>0.21006944444444448</v>
      </c>
      <c r="O42" s="28">
        <f t="shared" si="6"/>
        <v>0.22916666666666669</v>
      </c>
      <c r="P42" s="28">
        <f t="shared" si="3"/>
        <v>0.43923611111111116</v>
      </c>
      <c r="Q42" s="118">
        <f>PRODUCT(NodeProb_WLL3!D31:G31)</f>
        <v>0.11062183937601783</v>
      </c>
      <c r="R42" s="118">
        <f t="shared" si="7"/>
        <v>4.8589106531480061E-2</v>
      </c>
      <c r="S42" s="295"/>
      <c r="T42" s="1"/>
      <c r="U42" s="1"/>
    </row>
    <row r="43" spans="1:21" x14ac:dyDescent="0.25">
      <c r="A43" s="297"/>
      <c r="B43">
        <v>41</v>
      </c>
      <c r="D43">
        <v>2</v>
      </c>
      <c r="E43" s="115">
        <v>3</v>
      </c>
      <c r="F43" s="222">
        <f>$B$108*($L$19*1+$M$19*1)</f>
        <v>1</v>
      </c>
      <c r="G43" s="117">
        <f>$B$109*($L$20*$B$71+$M$20*$B$72)</f>
        <v>0.5</v>
      </c>
      <c r="H43" s="117">
        <f>$B$108*($L$20*$B$71+$M$20*$B$72)</f>
        <v>0.5</v>
      </c>
      <c r="I43" s="223">
        <f>$B$109*($L$19*$B$69+$M$19*$B$73)</f>
        <v>4.1666666666666664E-2</v>
      </c>
      <c r="J43" s="28">
        <f t="shared" si="0"/>
        <v>0.54166666666666674</v>
      </c>
      <c r="K43" s="28">
        <f t="shared" si="1"/>
        <v>4.1666666666666664E-2</v>
      </c>
      <c r="L43" s="108">
        <f t="shared" si="4"/>
        <v>0.54166666666666674</v>
      </c>
      <c r="M43" s="30">
        <f t="shared" si="2"/>
        <v>0.45833333333333326</v>
      </c>
      <c r="N43" s="28">
        <f t="shared" si="5"/>
        <v>0.22916666666666666</v>
      </c>
      <c r="O43" s="28">
        <f t="shared" si="6"/>
        <v>0.21006944444444442</v>
      </c>
      <c r="P43" s="28">
        <f t="shared" si="3"/>
        <v>0.43923611111111105</v>
      </c>
      <c r="Q43" s="116">
        <f>PRODUCT(NodeProb_WLL3!D35:G35)</f>
        <v>6.729974041557997E-2</v>
      </c>
      <c r="R43" s="116">
        <f t="shared" si="7"/>
        <v>2.9560476258926615E-2</v>
      </c>
      <c r="S43" s="295"/>
    </row>
    <row r="44" spans="1:21" x14ac:dyDescent="0.25">
      <c r="A44" s="297"/>
      <c r="B44">
        <v>42</v>
      </c>
      <c r="D44" s="119">
        <v>2</v>
      </c>
      <c r="E44">
        <v>3</v>
      </c>
      <c r="F44" s="224">
        <f>$B$108*($L$21*1+$M$21*1)</f>
        <v>1</v>
      </c>
      <c r="G44" s="221">
        <f>$B$109*($L$22*1+$M$22*1)</f>
        <v>1</v>
      </c>
      <c r="H44" s="221">
        <f>$B$108*($L$22*$B$68+$M$22*$B$68)</f>
        <v>0.5</v>
      </c>
      <c r="I44" s="225">
        <f>$B$109*($L$21*$B$68+$M$21*$B$68)</f>
        <v>0.5</v>
      </c>
      <c r="J44" s="28">
        <f t="shared" si="0"/>
        <v>0.5</v>
      </c>
      <c r="K44" s="28">
        <f t="shared" si="1"/>
        <v>0.5</v>
      </c>
      <c r="L44" s="108">
        <f t="shared" si="4"/>
        <v>0.5</v>
      </c>
      <c r="M44" s="30">
        <f t="shared" si="2"/>
        <v>0.5</v>
      </c>
      <c r="N44" s="28">
        <f t="shared" si="5"/>
        <v>0.25</v>
      </c>
      <c r="O44" s="28">
        <f t="shared" si="6"/>
        <v>0.25</v>
      </c>
      <c r="P44" s="28">
        <f t="shared" si="3"/>
        <v>0.5</v>
      </c>
      <c r="Q44" s="116">
        <f>PRODUCT(NodeProb_WLL3!D39:G39)</f>
        <v>7.2078420208402202E-2</v>
      </c>
      <c r="R44" s="116">
        <f t="shared" si="7"/>
        <v>3.6039210104201101E-2</v>
      </c>
      <c r="S44" s="295"/>
    </row>
    <row r="45" spans="1:21" x14ac:dyDescent="0.25">
      <c r="A45" s="297"/>
      <c r="B45">
        <v>43</v>
      </c>
      <c r="D45" s="119">
        <v>2</v>
      </c>
      <c r="E45">
        <v>3</v>
      </c>
      <c r="F45" s="224">
        <f>$B$108*($L$23*$B$72+$M$23*$B$72)</f>
        <v>0.75</v>
      </c>
      <c r="G45" s="221">
        <f>$B$109*($L$24*$B$72+$M$24*$B$72)</f>
        <v>0.75</v>
      </c>
      <c r="H45" s="221">
        <f>$B$108*($L$24*$B$74+$M$24*$B$74)</f>
        <v>0</v>
      </c>
      <c r="I45" s="225">
        <f>$B$109*($L$23*$B$74+$M$23*$B$74)</f>
        <v>0</v>
      </c>
      <c r="J45" s="28">
        <f t="shared" si="0"/>
        <v>0</v>
      </c>
      <c r="K45" s="28">
        <f t="shared" si="1"/>
        <v>0</v>
      </c>
      <c r="L45" s="108">
        <f t="shared" si="4"/>
        <v>0.5</v>
      </c>
      <c r="M45" s="30">
        <f t="shared" si="2"/>
        <v>0.5</v>
      </c>
      <c r="N45" s="28">
        <f t="shared" si="5"/>
        <v>0.375</v>
      </c>
      <c r="O45" s="28">
        <f t="shared" si="6"/>
        <v>0.375</v>
      </c>
      <c r="P45" s="28">
        <f t="shared" si="3"/>
        <v>0.75</v>
      </c>
      <c r="Q45" s="116">
        <f>PRODUCT(NodeProb_WLL3!D43:G43)</f>
        <v>0</v>
      </c>
      <c r="R45" s="116">
        <f t="shared" si="7"/>
        <v>0</v>
      </c>
      <c r="S45" s="295"/>
    </row>
    <row r="46" spans="1:21" x14ac:dyDescent="0.25">
      <c r="A46" s="297"/>
      <c r="B46">
        <v>44</v>
      </c>
      <c r="D46" s="119">
        <v>2</v>
      </c>
      <c r="E46" s="1">
        <v>3</v>
      </c>
      <c r="F46" s="226">
        <f>$B$108*($L$25*$B$72+$M$25*$B$71)</f>
        <v>0.5</v>
      </c>
      <c r="G46" s="118">
        <f>$B$109*($L$26*1+$M$26*1)</f>
        <v>1</v>
      </c>
      <c r="H46" s="118">
        <f>$B$108*($L$26*$B$73+$M$26*$B$69)</f>
        <v>4.1666666666666657E-2</v>
      </c>
      <c r="I46" s="227">
        <f>$B$109*($L$25*$B$72+$M$25*$B$71)</f>
        <v>0.5</v>
      </c>
      <c r="J46" s="28">
        <f t="shared" si="0"/>
        <v>4.1666666666666657E-2</v>
      </c>
      <c r="K46" s="28">
        <f t="shared" si="1"/>
        <v>0.54166666666666663</v>
      </c>
      <c r="L46" s="108">
        <f t="shared" si="4"/>
        <v>0.45833333333333337</v>
      </c>
      <c r="M46" s="30">
        <f t="shared" si="2"/>
        <v>0.54166666666666663</v>
      </c>
      <c r="N46" s="28">
        <f t="shared" si="5"/>
        <v>0.21006944444444448</v>
      </c>
      <c r="O46" s="28">
        <f t="shared" si="6"/>
        <v>0.22916666666666669</v>
      </c>
      <c r="P46" s="28">
        <f t="shared" si="3"/>
        <v>0.43923611111111116</v>
      </c>
      <c r="Q46" s="118">
        <f>PRODUCT(NodeProb_WLL3!D47:G47)</f>
        <v>0.11062183937601783</v>
      </c>
      <c r="R46" s="116">
        <f t="shared" si="7"/>
        <v>4.8589106531480061E-2</v>
      </c>
      <c r="S46" s="295"/>
    </row>
    <row r="47" spans="1:21" x14ac:dyDescent="0.25">
      <c r="A47" s="297"/>
      <c r="B47" s="115">
        <v>45</v>
      </c>
      <c r="C47" s="115"/>
      <c r="D47" s="115">
        <v>2</v>
      </c>
      <c r="E47">
        <v>4</v>
      </c>
      <c r="F47" s="222">
        <f>$B$108*($L$27*1+$M$27*1)</f>
        <v>1</v>
      </c>
      <c r="G47" s="117">
        <f>$B$110*($L$28*$B$71+$M$28*$B$72)</f>
        <v>0.5</v>
      </c>
      <c r="H47" s="117">
        <f>$B$108*($L$28*$B$71+$M$28*$B$72)</f>
        <v>0.5</v>
      </c>
      <c r="I47" s="223">
        <f>$B$110*($L$27*$B$69+$M$27*$B$73)</f>
        <v>4.1666666666666664E-2</v>
      </c>
      <c r="J47" s="28">
        <f t="shared" si="0"/>
        <v>0.54166666666666674</v>
      </c>
      <c r="K47" s="28">
        <f t="shared" si="1"/>
        <v>4.1666666666666664E-2</v>
      </c>
      <c r="L47" s="108">
        <f t="shared" si="4"/>
        <v>0.54166666666666674</v>
      </c>
      <c r="M47" s="30">
        <f t="shared" si="2"/>
        <v>0.45833333333333326</v>
      </c>
      <c r="N47" s="28">
        <f t="shared" si="5"/>
        <v>0.22916666666666666</v>
      </c>
      <c r="O47" s="28">
        <f t="shared" si="6"/>
        <v>0.21006944444444442</v>
      </c>
      <c r="P47" s="28">
        <f t="shared" si="3"/>
        <v>0.43923611111111105</v>
      </c>
      <c r="Q47" s="116">
        <f>PRODUCT(NodeProb_WLL3!D51:G51)</f>
        <v>6.729974041557997E-2</v>
      </c>
      <c r="R47" s="117">
        <f t="shared" si="7"/>
        <v>2.9560476258926615E-2</v>
      </c>
      <c r="S47" s="295"/>
      <c r="T47" s="115"/>
      <c r="U47" s="115"/>
    </row>
    <row r="48" spans="1:21" x14ac:dyDescent="0.25">
      <c r="A48" s="297"/>
      <c r="B48">
        <v>46</v>
      </c>
      <c r="D48" s="119">
        <v>2</v>
      </c>
      <c r="E48">
        <v>4</v>
      </c>
      <c r="F48" s="224">
        <f>$B$108*($L$29*1+$M$29*1)</f>
        <v>1</v>
      </c>
      <c r="G48" s="221">
        <f>$B$110*($L$30*1+$M$30*1)</f>
        <v>1</v>
      </c>
      <c r="H48" s="221">
        <f>$B$108*($L$30*$B$68+$M$30*$B$68)</f>
        <v>0.5</v>
      </c>
      <c r="I48" s="225">
        <f>$B$110*($L$29*$B$68+$M$29*$B$68)</f>
        <v>0.5</v>
      </c>
      <c r="J48" s="28">
        <f t="shared" si="0"/>
        <v>0.5</v>
      </c>
      <c r="K48" s="28">
        <f t="shared" si="1"/>
        <v>0.5</v>
      </c>
      <c r="L48" s="108">
        <f t="shared" si="4"/>
        <v>0.5</v>
      </c>
      <c r="M48" s="30">
        <f t="shared" si="2"/>
        <v>0.5</v>
      </c>
      <c r="N48" s="28">
        <f t="shared" si="5"/>
        <v>0.25</v>
      </c>
      <c r="O48" s="28">
        <f t="shared" si="6"/>
        <v>0.25</v>
      </c>
      <c r="P48" s="28">
        <f t="shared" si="3"/>
        <v>0.5</v>
      </c>
      <c r="Q48" s="116">
        <f>PRODUCT(NodeProb_WLL3!D55:G55)</f>
        <v>7.2078420208402202E-2</v>
      </c>
      <c r="R48" s="116">
        <f t="shared" si="7"/>
        <v>3.6039210104201101E-2</v>
      </c>
      <c r="S48" s="295"/>
    </row>
    <row r="49" spans="1:21" x14ac:dyDescent="0.25">
      <c r="A49" s="297"/>
      <c r="B49">
        <v>47</v>
      </c>
      <c r="D49" s="119">
        <v>2</v>
      </c>
      <c r="E49">
        <v>4</v>
      </c>
      <c r="F49" s="224">
        <f>$B$108*($L$31*$B$72+$M$31*$B$72)</f>
        <v>0.75</v>
      </c>
      <c r="G49" s="221">
        <f>$B$110*($L$32*$B$72+$M$32*$B$72)</f>
        <v>0.75</v>
      </c>
      <c r="H49" s="221">
        <f>$B$108*($L$32*$B$74+$M$32*$B$74)</f>
        <v>0</v>
      </c>
      <c r="I49" s="225">
        <f>$B$110*($L$31*$B$74+$M$31*$B$74)</f>
        <v>0</v>
      </c>
      <c r="J49" s="28">
        <f t="shared" si="0"/>
        <v>0</v>
      </c>
      <c r="K49" s="28">
        <f t="shared" si="1"/>
        <v>0</v>
      </c>
      <c r="L49" s="108">
        <f t="shared" si="4"/>
        <v>0.5</v>
      </c>
      <c r="M49" s="30">
        <f t="shared" si="2"/>
        <v>0.5</v>
      </c>
      <c r="N49" s="28">
        <f t="shared" si="5"/>
        <v>0.375</v>
      </c>
      <c r="O49" s="28">
        <f t="shared" si="6"/>
        <v>0.375</v>
      </c>
      <c r="P49" s="28">
        <f t="shared" si="3"/>
        <v>0.75</v>
      </c>
      <c r="Q49" s="116">
        <f>PRODUCT(NodeProb_WLL3!D59:G59)</f>
        <v>0</v>
      </c>
      <c r="R49" s="116">
        <f t="shared" si="7"/>
        <v>0</v>
      </c>
      <c r="S49" s="295"/>
    </row>
    <row r="50" spans="1:21" x14ac:dyDescent="0.25">
      <c r="A50" s="297"/>
      <c r="B50">
        <v>48</v>
      </c>
      <c r="D50" s="119">
        <v>2</v>
      </c>
      <c r="E50" s="1">
        <v>4</v>
      </c>
      <c r="F50" s="226">
        <f>$B$108*($L$33*$B$72+$M$33*$B$71)</f>
        <v>0.5</v>
      </c>
      <c r="G50" s="118">
        <f>$B$110*($L$34*1+$M$34*1)</f>
        <v>1</v>
      </c>
      <c r="H50" s="118">
        <f>$B$108*($L$34*$B$73+$M$34*$B$69)</f>
        <v>4.1666666666666657E-2</v>
      </c>
      <c r="I50" s="227">
        <f>$B$110*($L$33*$B$72+$M$33*$B$71)</f>
        <v>0.5</v>
      </c>
      <c r="J50" s="28">
        <f t="shared" si="0"/>
        <v>4.1666666666666657E-2</v>
      </c>
      <c r="K50" s="28">
        <f t="shared" si="1"/>
        <v>0.54166666666666663</v>
      </c>
      <c r="L50" s="108">
        <f t="shared" si="4"/>
        <v>0.45833333333333337</v>
      </c>
      <c r="M50" s="30">
        <f t="shared" si="2"/>
        <v>0.54166666666666663</v>
      </c>
      <c r="N50" s="28">
        <f t="shared" si="5"/>
        <v>0.21006944444444448</v>
      </c>
      <c r="O50" s="28">
        <f t="shared" si="6"/>
        <v>0.22916666666666669</v>
      </c>
      <c r="P50" s="28">
        <f t="shared" si="3"/>
        <v>0.43923611111111116</v>
      </c>
      <c r="Q50" s="116">
        <f>PRODUCT(NodeProb_WLL3!D63:G63)</f>
        <v>0.11062183937601783</v>
      </c>
      <c r="R50" s="116">
        <f t="shared" si="7"/>
        <v>4.8589106531480061E-2</v>
      </c>
      <c r="S50" s="296"/>
    </row>
    <row r="51" spans="1:21" x14ac:dyDescent="0.25">
      <c r="A51" s="292" t="s">
        <v>57</v>
      </c>
      <c r="B51" s="115">
        <v>49</v>
      </c>
      <c r="C51" s="115"/>
      <c r="D51" s="115">
        <v>2</v>
      </c>
      <c r="E51" s="115">
        <v>3</v>
      </c>
      <c r="F51" s="224">
        <f>$L$35*$J$3+$M$35*$J$4</f>
        <v>0.40972222222222221</v>
      </c>
      <c r="G51" s="221">
        <f>$K$36</f>
        <v>0.5</v>
      </c>
      <c r="H51" s="221">
        <f>$L$36*$J$5+$M$36*$J$6</f>
        <v>0</v>
      </c>
      <c r="I51" s="225">
        <f>$K$35</f>
        <v>4.1666666666666664E-2</v>
      </c>
      <c r="J51" s="28">
        <f t="shared" si="0"/>
        <v>0</v>
      </c>
      <c r="K51" s="28">
        <f t="shared" si="1"/>
        <v>9.027777777777779E-2</v>
      </c>
      <c r="L51" s="108">
        <f t="shared" si="4"/>
        <v>0.44696969696969696</v>
      </c>
      <c r="M51" s="30">
        <f t="shared" si="2"/>
        <v>0.55303030303030298</v>
      </c>
      <c r="N51" s="28">
        <f t="shared" si="5"/>
        <v>0.1831334175084175</v>
      </c>
      <c r="O51" s="28">
        <f t="shared" si="6"/>
        <v>0.2048611111111111</v>
      </c>
      <c r="P51" s="28">
        <f t="shared" si="3"/>
        <v>0.3879945286195286</v>
      </c>
      <c r="Q51" s="117">
        <f>PRODUCT(NodeProb_WLL3!E3:G3)</f>
        <v>0.13937816062398217</v>
      </c>
      <c r="R51" s="117">
        <f t="shared" si="7"/>
        <v>5.4077963731158904E-2</v>
      </c>
      <c r="S51" s="295">
        <f>SUM(R51:R58)</f>
        <v>0.21631185492463562</v>
      </c>
      <c r="T51" s="115"/>
      <c r="U51" s="115"/>
    </row>
    <row r="52" spans="1:21" x14ac:dyDescent="0.25">
      <c r="A52" s="293"/>
      <c r="B52">
        <v>50</v>
      </c>
      <c r="D52" s="119">
        <v>2</v>
      </c>
      <c r="E52">
        <v>3</v>
      </c>
      <c r="F52" s="224">
        <f>$L$37*$J$7+$M$37*$J$8</f>
        <v>0</v>
      </c>
      <c r="G52" s="221">
        <f>$K$38</f>
        <v>0.54166666666666663</v>
      </c>
      <c r="H52" s="221">
        <f>$L$38*$J$9+$M$38*$J$10</f>
        <v>0</v>
      </c>
      <c r="I52" s="225">
        <f>$K$37</f>
        <v>0</v>
      </c>
      <c r="J52" s="28">
        <f t="shared" si="0"/>
        <v>0</v>
      </c>
      <c r="K52" s="28">
        <f t="shared" si="1"/>
        <v>0.54166666666666663</v>
      </c>
      <c r="L52" s="108">
        <f t="shared" si="4"/>
        <v>0</v>
      </c>
      <c r="M52" s="30">
        <f t="shared" si="2"/>
        <v>1</v>
      </c>
      <c r="N52" s="28">
        <f t="shared" si="5"/>
        <v>0</v>
      </c>
      <c r="O52" s="28">
        <f t="shared" si="6"/>
        <v>0</v>
      </c>
      <c r="P52" s="28">
        <f t="shared" si="3"/>
        <v>0</v>
      </c>
      <c r="Q52" s="116">
        <f>PRODUCT(NodeProb_WLL3!E11:G11)</f>
        <v>0.11062183937601783</v>
      </c>
      <c r="R52" s="116">
        <f t="shared" si="7"/>
        <v>0</v>
      </c>
      <c r="S52" s="295"/>
    </row>
    <row r="53" spans="1:21" x14ac:dyDescent="0.25">
      <c r="A53" s="293"/>
      <c r="B53">
        <v>51</v>
      </c>
      <c r="D53" s="119">
        <v>2</v>
      </c>
      <c r="E53">
        <v>4</v>
      </c>
      <c r="F53" s="224">
        <f>$L$39*$J$11+$M$39*$J$12</f>
        <v>0.40972222222222221</v>
      </c>
      <c r="G53" s="221">
        <f>$K$40</f>
        <v>0.5</v>
      </c>
      <c r="H53" s="221">
        <f>$L$40*$J$13+$M$40*$J$14</f>
        <v>0</v>
      </c>
      <c r="I53" s="225">
        <f>$K$39</f>
        <v>4.1666666666666664E-2</v>
      </c>
      <c r="J53" s="28">
        <f t="shared" si="0"/>
        <v>0</v>
      </c>
      <c r="K53" s="28">
        <f t="shared" si="1"/>
        <v>9.027777777777779E-2</v>
      </c>
      <c r="L53" s="108">
        <f t="shared" si="4"/>
        <v>0.44696969696969696</v>
      </c>
      <c r="M53" s="30">
        <f t="shared" si="2"/>
        <v>0.55303030303030298</v>
      </c>
      <c r="N53" s="28">
        <f t="shared" si="5"/>
        <v>0.1831334175084175</v>
      </c>
      <c r="O53" s="28">
        <f t="shared" si="6"/>
        <v>0.2048611111111111</v>
      </c>
      <c r="P53" s="28">
        <f t="shared" si="3"/>
        <v>0.3879945286195286</v>
      </c>
      <c r="Q53" s="116">
        <f>PRODUCT(NodeProb_WLL3!E19:G19)</f>
        <v>0.13937816062398217</v>
      </c>
      <c r="R53" s="116">
        <f t="shared" si="7"/>
        <v>5.4077963731158904E-2</v>
      </c>
      <c r="S53" s="295"/>
    </row>
    <row r="54" spans="1:21" x14ac:dyDescent="0.25">
      <c r="A54" s="293"/>
      <c r="B54">
        <v>52</v>
      </c>
      <c r="D54" s="119">
        <v>2</v>
      </c>
      <c r="E54">
        <v>4</v>
      </c>
      <c r="F54" s="224">
        <f>$L$41*$J$15+$M$41*$J$16</f>
        <v>0</v>
      </c>
      <c r="G54" s="221">
        <f>$K$42</f>
        <v>0.54166666666666663</v>
      </c>
      <c r="H54" s="221">
        <f>$L$42*$J$17+$M$42*$J$18</f>
        <v>0</v>
      </c>
      <c r="I54" s="225">
        <f>$K$41</f>
        <v>0</v>
      </c>
      <c r="J54" s="28">
        <f t="shared" si="0"/>
        <v>0</v>
      </c>
      <c r="K54" s="28">
        <f t="shared" si="1"/>
        <v>0.54166666666666663</v>
      </c>
      <c r="L54" s="108">
        <f t="shared" si="4"/>
        <v>0</v>
      </c>
      <c r="M54" s="30">
        <f t="shared" si="2"/>
        <v>1</v>
      </c>
      <c r="N54" s="28">
        <f t="shared" si="5"/>
        <v>0</v>
      </c>
      <c r="O54" s="28">
        <f t="shared" si="6"/>
        <v>0</v>
      </c>
      <c r="P54" s="28">
        <f t="shared" si="3"/>
        <v>0</v>
      </c>
      <c r="Q54" s="116">
        <f>PRODUCT(NodeProb_WLL3!E27:G27)</f>
        <v>0.11062183937601783</v>
      </c>
      <c r="R54" s="116">
        <f t="shared" si="7"/>
        <v>0</v>
      </c>
      <c r="S54" s="295"/>
    </row>
    <row r="55" spans="1:21" x14ac:dyDescent="0.25">
      <c r="A55" s="293"/>
      <c r="B55">
        <v>53</v>
      </c>
      <c r="D55" s="119">
        <v>1</v>
      </c>
      <c r="E55">
        <v>3</v>
      </c>
      <c r="F55" s="224">
        <f>$L$43*$J$19+$M$43*$J$20</f>
        <v>0.40972222222222221</v>
      </c>
      <c r="G55" s="221">
        <f>$K$44</f>
        <v>0.5</v>
      </c>
      <c r="H55" s="221">
        <f>$L$44*$J$21+$M$44*$J$22</f>
        <v>0</v>
      </c>
      <c r="I55" s="225">
        <f>$K$43</f>
        <v>4.1666666666666664E-2</v>
      </c>
      <c r="J55" s="28">
        <f t="shared" si="0"/>
        <v>0</v>
      </c>
      <c r="K55" s="28">
        <f t="shared" si="1"/>
        <v>9.027777777777779E-2</v>
      </c>
      <c r="L55" s="108">
        <f t="shared" si="4"/>
        <v>0.44696969696969696</v>
      </c>
      <c r="M55" s="30">
        <f t="shared" si="2"/>
        <v>0.55303030303030298</v>
      </c>
      <c r="N55" s="28">
        <f t="shared" si="5"/>
        <v>0.1831334175084175</v>
      </c>
      <c r="O55" s="28">
        <f t="shared" si="6"/>
        <v>0.2048611111111111</v>
      </c>
      <c r="P55" s="28">
        <f t="shared" si="3"/>
        <v>0.3879945286195286</v>
      </c>
      <c r="Q55" s="116">
        <f>PRODUCT(NodeProb_WLL3!E35:G35)</f>
        <v>0.13937816062398217</v>
      </c>
      <c r="R55" s="116">
        <f t="shared" si="7"/>
        <v>5.4077963731158904E-2</v>
      </c>
      <c r="S55" s="295"/>
    </row>
    <row r="56" spans="1:21" x14ac:dyDescent="0.25">
      <c r="A56" s="293"/>
      <c r="B56">
        <v>54</v>
      </c>
      <c r="D56" s="119">
        <v>1</v>
      </c>
      <c r="E56">
        <v>3</v>
      </c>
      <c r="F56" s="224">
        <f>$L$45*$J$23+$M$45*$J$24</f>
        <v>0</v>
      </c>
      <c r="G56" s="221">
        <f>$K$46</f>
        <v>0.54166666666666663</v>
      </c>
      <c r="H56" s="221">
        <f>$L$46*$J$25+$M$46*$J$26</f>
        <v>0</v>
      </c>
      <c r="I56" s="225">
        <f>$K$45</f>
        <v>0</v>
      </c>
      <c r="J56" s="28">
        <f t="shared" si="0"/>
        <v>0</v>
      </c>
      <c r="K56" s="28">
        <f t="shared" si="1"/>
        <v>0.54166666666666663</v>
      </c>
      <c r="L56" s="108">
        <f t="shared" si="4"/>
        <v>0</v>
      </c>
      <c r="M56" s="30">
        <f t="shared" si="2"/>
        <v>1</v>
      </c>
      <c r="N56" s="28">
        <f t="shared" si="5"/>
        <v>0</v>
      </c>
      <c r="O56" s="28">
        <f t="shared" si="6"/>
        <v>0</v>
      </c>
      <c r="P56" s="28">
        <f t="shared" si="3"/>
        <v>0</v>
      </c>
      <c r="Q56" s="116">
        <f>PRODUCT(NodeProb_WLL3!E43:G43)</f>
        <v>0.11062183937601783</v>
      </c>
      <c r="R56" s="116">
        <f t="shared" si="7"/>
        <v>0</v>
      </c>
      <c r="S56" s="295"/>
    </row>
    <row r="57" spans="1:21" x14ac:dyDescent="0.25">
      <c r="A57" s="293"/>
      <c r="B57">
        <v>55</v>
      </c>
      <c r="D57" s="119">
        <v>1</v>
      </c>
      <c r="E57">
        <v>4</v>
      </c>
      <c r="F57" s="224">
        <f>$L$47*$J$27+$M$47*$J$28</f>
        <v>0.40972222222222221</v>
      </c>
      <c r="G57" s="221">
        <f>$K$48</f>
        <v>0.5</v>
      </c>
      <c r="H57" s="221">
        <f>$L$48*$J$29+$M$48*$J$30</f>
        <v>0</v>
      </c>
      <c r="I57" s="225">
        <f>$K$47</f>
        <v>4.1666666666666664E-2</v>
      </c>
      <c r="J57" s="28">
        <f t="shared" si="0"/>
        <v>0</v>
      </c>
      <c r="K57" s="28">
        <f t="shared" si="1"/>
        <v>9.027777777777779E-2</v>
      </c>
      <c r="L57" s="108">
        <f t="shared" si="4"/>
        <v>0.44696969696969696</v>
      </c>
      <c r="M57" s="30">
        <f t="shared" si="2"/>
        <v>0.55303030303030298</v>
      </c>
      <c r="N57" s="28">
        <f t="shared" si="5"/>
        <v>0.1831334175084175</v>
      </c>
      <c r="O57" s="28">
        <f t="shared" si="6"/>
        <v>0.2048611111111111</v>
      </c>
      <c r="P57" s="28">
        <f t="shared" si="3"/>
        <v>0.3879945286195286</v>
      </c>
      <c r="Q57" s="116">
        <f>PRODUCT(NodeProb_WLL3!E51:G51)</f>
        <v>0.13937816062398217</v>
      </c>
      <c r="R57" s="116">
        <f t="shared" si="7"/>
        <v>5.4077963731158904E-2</v>
      </c>
      <c r="S57" s="295"/>
    </row>
    <row r="58" spans="1:21" x14ac:dyDescent="0.25">
      <c r="A58" s="294"/>
      <c r="B58">
        <v>56</v>
      </c>
      <c r="D58" s="119">
        <v>1</v>
      </c>
      <c r="E58">
        <v>4</v>
      </c>
      <c r="F58" s="224">
        <f>$L$49*$J$31+$M$49*$J$32</f>
        <v>0</v>
      </c>
      <c r="G58" s="221">
        <f>$K$50</f>
        <v>0.54166666666666663</v>
      </c>
      <c r="H58" s="221">
        <f>$L$50*$J$33+$M$50*$J$34</f>
        <v>0</v>
      </c>
      <c r="I58" s="225">
        <f>$K$49</f>
        <v>0</v>
      </c>
      <c r="J58" s="28">
        <f t="shared" si="0"/>
        <v>0</v>
      </c>
      <c r="K58" s="28">
        <f t="shared" si="1"/>
        <v>0.54166666666666663</v>
      </c>
      <c r="L58" s="108">
        <f t="shared" si="4"/>
        <v>0</v>
      </c>
      <c r="M58" s="30">
        <f t="shared" si="2"/>
        <v>1</v>
      </c>
      <c r="N58" s="28">
        <f t="shared" si="5"/>
        <v>0</v>
      </c>
      <c r="O58" s="28">
        <f t="shared" si="6"/>
        <v>0</v>
      </c>
      <c r="P58" s="28">
        <f t="shared" si="3"/>
        <v>0</v>
      </c>
      <c r="Q58" s="116">
        <f>PRODUCT(NodeProb_WLL3!E59:G59)</f>
        <v>0.11062183937601783</v>
      </c>
      <c r="R58" s="116">
        <f t="shared" si="7"/>
        <v>0</v>
      </c>
      <c r="S58" s="296"/>
    </row>
    <row r="59" spans="1:21" x14ac:dyDescent="0.25">
      <c r="A59" s="292" t="s">
        <v>58</v>
      </c>
      <c r="B59" s="115">
        <v>57</v>
      </c>
      <c r="C59" s="115"/>
      <c r="D59" s="115">
        <v>1</v>
      </c>
      <c r="E59" s="115">
        <v>4</v>
      </c>
      <c r="F59" s="221">
        <f>$L$51*$J$35+$M$51*$J$36</f>
        <v>0.51862373737373735</v>
      </c>
      <c r="G59" s="221">
        <f>$L$52*($L$37*$K$7+$M$37*$K$8)+$M$52*($L$38*$K$9+$M$38*$K$10)</f>
        <v>0.40972222222222221</v>
      </c>
      <c r="H59" s="221">
        <f>$L$52*$J$37+$M$52*$J$38</f>
        <v>4.1666666666666657E-2</v>
      </c>
      <c r="I59" s="221">
        <f>$L$51*($L$35*$K$3+$M$35*$K$4)+$M$51*($L$36*$K$5+$M$36*$K$6)</f>
        <v>0</v>
      </c>
      <c r="J59" s="28">
        <f t="shared" si="0"/>
        <v>0.10890151515151514</v>
      </c>
      <c r="K59" s="28">
        <f t="shared" si="1"/>
        <v>0</v>
      </c>
      <c r="L59" s="108">
        <f t="shared" si="4"/>
        <v>0.57048312375909993</v>
      </c>
      <c r="M59" s="30">
        <f t="shared" si="2"/>
        <v>0.42951687624090007</v>
      </c>
      <c r="N59" s="28">
        <f t="shared" si="5"/>
        <v>0.2048611111111111</v>
      </c>
      <c r="O59" s="28">
        <f t="shared" si="6"/>
        <v>0.17598260901536875</v>
      </c>
      <c r="P59" s="28">
        <f t="shared" si="3"/>
        <v>0.38084372012647982</v>
      </c>
      <c r="Q59" s="117">
        <f>PRODUCT(NodeProb_WLL3!F3:G3)</f>
        <v>0.25</v>
      </c>
      <c r="R59" s="117">
        <f t="shared" si="7"/>
        <v>9.5210930031619956E-2</v>
      </c>
      <c r="S59" s="295">
        <f>SUM(R59:R62)</f>
        <v>0.38084372012647982</v>
      </c>
      <c r="T59" s="115"/>
      <c r="U59" s="115"/>
    </row>
    <row r="60" spans="1:21" x14ac:dyDescent="0.25">
      <c r="A60" s="293"/>
      <c r="B60">
        <v>58</v>
      </c>
      <c r="D60" s="119">
        <v>1</v>
      </c>
      <c r="E60">
        <v>3</v>
      </c>
      <c r="F60" s="221">
        <f>$L$53*$J$39+$M$53*$J$40</f>
        <v>0.51862373737373735</v>
      </c>
      <c r="G60" s="221">
        <f>$L$54*($L$41*$K$15+$M$41*$K$16)+$M$54*($L$42*$K$17+$M$42*$K$18)</f>
        <v>0.40972222222222221</v>
      </c>
      <c r="H60" s="221">
        <f>$L$54*$J$41+$M$54*$J$42</f>
        <v>4.1666666666666657E-2</v>
      </c>
      <c r="I60" s="221">
        <f>$L$53*($L$39*$K$11+$M$39*$K$12)+$M$53*($L$40*$K$13+$M$40*$K$14)</f>
        <v>0</v>
      </c>
      <c r="J60" s="28">
        <f t="shared" si="0"/>
        <v>0.10890151515151514</v>
      </c>
      <c r="K60" s="28">
        <f t="shared" si="1"/>
        <v>0</v>
      </c>
      <c r="L60" s="108">
        <f t="shared" si="4"/>
        <v>0.57048312375909993</v>
      </c>
      <c r="M60" s="30">
        <f t="shared" si="2"/>
        <v>0.42951687624090007</v>
      </c>
      <c r="N60" s="28">
        <f t="shared" si="5"/>
        <v>0.2048611111111111</v>
      </c>
      <c r="O60" s="28">
        <f t="shared" si="6"/>
        <v>0.17598260901536875</v>
      </c>
      <c r="P60" s="28">
        <f t="shared" si="3"/>
        <v>0.38084372012647982</v>
      </c>
      <c r="Q60" s="116">
        <f>PRODUCT(NodeProb_WLL3!F19:G19)</f>
        <v>0.25</v>
      </c>
      <c r="R60" s="116">
        <f t="shared" si="7"/>
        <v>9.5210930031619956E-2</v>
      </c>
      <c r="S60" s="295"/>
    </row>
    <row r="61" spans="1:21" x14ac:dyDescent="0.25">
      <c r="A61" s="293"/>
      <c r="B61">
        <v>59</v>
      </c>
      <c r="D61" s="119">
        <v>2</v>
      </c>
      <c r="E61">
        <v>4</v>
      </c>
      <c r="F61" s="221">
        <f>$L$55*$J$43+$M$55*$J$44</f>
        <v>0.51862373737373735</v>
      </c>
      <c r="G61" s="221">
        <f>$L$56*($L$45*$K$23+$M$45*$K$24)+$M$56*($L$46*$K$25+$M$46*$K$26)</f>
        <v>0.40972222222222221</v>
      </c>
      <c r="H61" s="221">
        <f>$L$56*$J$45+$M$56*$J$46</f>
        <v>4.1666666666666657E-2</v>
      </c>
      <c r="I61" s="221">
        <f>$L$55*($L$43*$K$19+$M$43*$K$20)+$M$55*($L$44*$K$21+$M$44*$K$22)</f>
        <v>0</v>
      </c>
      <c r="J61" s="28">
        <f t="shared" si="0"/>
        <v>0.10890151515151514</v>
      </c>
      <c r="K61" s="28">
        <f t="shared" si="1"/>
        <v>0</v>
      </c>
      <c r="L61" s="108">
        <f t="shared" si="4"/>
        <v>0.57048312375909993</v>
      </c>
      <c r="M61" s="30">
        <f t="shared" si="2"/>
        <v>0.42951687624090007</v>
      </c>
      <c r="N61" s="28">
        <f t="shared" si="5"/>
        <v>0.2048611111111111</v>
      </c>
      <c r="O61" s="28">
        <f t="shared" si="6"/>
        <v>0.17598260901536875</v>
      </c>
      <c r="P61" s="28">
        <f t="shared" si="3"/>
        <v>0.38084372012647982</v>
      </c>
      <c r="Q61" s="116">
        <f>PRODUCT(NodeProb_WLL3!F35:G35)</f>
        <v>0.25</v>
      </c>
      <c r="R61" s="116">
        <f t="shared" si="7"/>
        <v>9.5210930031619956E-2</v>
      </c>
      <c r="S61" s="295"/>
    </row>
    <row r="62" spans="1:21" x14ac:dyDescent="0.25">
      <c r="A62" s="294"/>
      <c r="B62">
        <v>60</v>
      </c>
      <c r="D62" s="119">
        <v>2</v>
      </c>
      <c r="E62">
        <v>3</v>
      </c>
      <c r="F62" s="221">
        <f>$L$57*$J$47+$M$57*$J$48</f>
        <v>0.51862373737373735</v>
      </c>
      <c r="G62" s="221">
        <f>$L$58*($L$49*$K$31+$M$49*$K$32)+$M$58*($L$50*$K$33+$M$50*$K$34)</f>
        <v>0.40972222222222221</v>
      </c>
      <c r="H62" s="221">
        <f>$L$58*$J$49+$M$58*$J$50</f>
        <v>4.1666666666666657E-2</v>
      </c>
      <c r="I62" s="221">
        <f>$L$57*($L$47*$K$27+$M$47*$K$28)+$M$57*($L$48*$K$29+$M$48*$K$30)</f>
        <v>0</v>
      </c>
      <c r="J62" s="28">
        <f t="shared" si="0"/>
        <v>0.10890151515151514</v>
      </c>
      <c r="K62" s="28">
        <f t="shared" si="1"/>
        <v>0</v>
      </c>
      <c r="L62" s="108">
        <f t="shared" si="4"/>
        <v>0.57048312375909993</v>
      </c>
      <c r="M62" s="30">
        <f t="shared" si="2"/>
        <v>0.42951687624090007</v>
      </c>
      <c r="N62" s="28">
        <f t="shared" si="5"/>
        <v>0.2048611111111111</v>
      </c>
      <c r="O62" s="28">
        <f t="shared" si="6"/>
        <v>0.17598260901536875</v>
      </c>
      <c r="P62" s="28">
        <f t="shared" si="3"/>
        <v>0.38084372012647982</v>
      </c>
      <c r="Q62" s="118">
        <f>PRODUCT(NodeProb_WLL3!F51:G51)</f>
        <v>0.25</v>
      </c>
      <c r="R62" s="116">
        <f t="shared" si="7"/>
        <v>9.5210930031619956E-2</v>
      </c>
      <c r="S62" s="296"/>
    </row>
    <row r="63" spans="1:21" x14ac:dyDescent="0.25">
      <c r="A63" s="292" t="s">
        <v>59</v>
      </c>
      <c r="B63" s="115">
        <v>61</v>
      </c>
      <c r="C63" s="115"/>
      <c r="D63" s="115">
        <v>3</v>
      </c>
      <c r="E63" s="115">
        <v>4</v>
      </c>
      <c r="F63" s="222">
        <f>$L$59*$K$51+$M$59*$K$52</f>
        <v>0.28415692330318404</v>
      </c>
      <c r="G63" s="117">
        <f>$L$60*$K$53+$M$60*$K$54</f>
        <v>0.28415692330318404</v>
      </c>
      <c r="H63" s="117">
        <f>$K$60</f>
        <v>0</v>
      </c>
      <c r="I63" s="223">
        <f>$K$59</f>
        <v>0</v>
      </c>
      <c r="J63" s="28">
        <f t="shared" si="0"/>
        <v>0</v>
      </c>
      <c r="K63" s="28">
        <f t="shared" si="1"/>
        <v>0</v>
      </c>
      <c r="L63" s="108">
        <f t="shared" si="4"/>
        <v>0.5</v>
      </c>
      <c r="M63" s="30">
        <f t="shared" si="2"/>
        <v>0.5</v>
      </c>
      <c r="N63" s="28">
        <f t="shared" si="5"/>
        <v>0.14207846165159202</v>
      </c>
      <c r="O63" s="28">
        <f t="shared" si="6"/>
        <v>0.14207846165159202</v>
      </c>
      <c r="P63" s="28">
        <f t="shared" si="3"/>
        <v>0.28415692330318404</v>
      </c>
      <c r="Q63" s="117">
        <f>NodeProb_WLL3!G3</f>
        <v>0.5</v>
      </c>
      <c r="R63" s="117">
        <f t="shared" si="7"/>
        <v>0.14207846165159202</v>
      </c>
      <c r="S63" s="295">
        <f>SUM(R63:R64)</f>
        <v>0.28415692330318404</v>
      </c>
      <c r="T63" s="115"/>
      <c r="U63" s="115"/>
    </row>
    <row r="64" spans="1:21" x14ac:dyDescent="0.25">
      <c r="A64" s="294"/>
      <c r="B64">
        <v>62</v>
      </c>
      <c r="D64" s="119">
        <v>3</v>
      </c>
      <c r="E64">
        <v>4</v>
      </c>
      <c r="F64" s="222">
        <f>$L$61*$K$55+$M$61*$K$56</f>
        <v>0.28415692330318404</v>
      </c>
      <c r="G64" s="117">
        <f>$L$62*$K$57+$M$62*$K$58</f>
        <v>0.28415692330318404</v>
      </c>
      <c r="H64" s="117">
        <f>$K$62</f>
        <v>0</v>
      </c>
      <c r="I64" s="223">
        <f>$K$61</f>
        <v>0</v>
      </c>
      <c r="J64" s="28">
        <f t="shared" si="0"/>
        <v>0</v>
      </c>
      <c r="K64" s="28">
        <f t="shared" si="1"/>
        <v>0</v>
      </c>
      <c r="L64" s="108">
        <f t="shared" si="4"/>
        <v>0.5</v>
      </c>
      <c r="M64" s="30">
        <f t="shared" si="2"/>
        <v>0.5</v>
      </c>
      <c r="N64" s="28">
        <f t="shared" si="5"/>
        <v>0.14207846165159202</v>
      </c>
      <c r="O64" s="28">
        <f t="shared" si="6"/>
        <v>0.14207846165159202</v>
      </c>
      <c r="P64" s="28">
        <f t="shared" si="3"/>
        <v>0.28415692330318404</v>
      </c>
      <c r="Q64" s="116">
        <f>NodeProb_WLL3!G35</f>
        <v>0.5</v>
      </c>
      <c r="R64" s="116">
        <f t="shared" si="7"/>
        <v>0.14207846165159202</v>
      </c>
      <c r="S64" s="295"/>
    </row>
    <row r="65" spans="1:21" x14ac:dyDescent="0.25">
      <c r="A65" s="122" t="s">
        <v>60</v>
      </c>
      <c r="B65" s="123">
        <v>63</v>
      </c>
      <c r="C65" s="123"/>
      <c r="D65" s="123">
        <v>1</v>
      </c>
      <c r="E65" s="123">
        <v>2</v>
      </c>
      <c r="F65" s="118">
        <f>$L$63*$J$59+$M$63*$J$60</f>
        <v>0.10890151515151514</v>
      </c>
      <c r="G65" s="118">
        <f>$L$64*$J$61+$M$64*$J$62</f>
        <v>0.10890151515151514</v>
      </c>
      <c r="H65" s="118">
        <f>$L$64*($L$61*$J$55+$M$61*$J$56)+$M$64*($L$62*$J$57+$M$62*$J$58)</f>
        <v>0</v>
      </c>
      <c r="I65" s="118">
        <f>$L$63*($L$59*$J$51+$M$59*$J$52)+$M$63*($L$60*$J$53+$M$60*$J$54)</f>
        <v>0</v>
      </c>
      <c r="J65" s="28">
        <f t="shared" si="0"/>
        <v>0</v>
      </c>
      <c r="K65" s="28">
        <f t="shared" si="1"/>
        <v>0</v>
      </c>
      <c r="L65" s="108">
        <f t="shared" si="4"/>
        <v>0.5</v>
      </c>
      <c r="M65" s="30">
        <f t="shared" si="2"/>
        <v>0.5</v>
      </c>
      <c r="N65" s="28">
        <f t="shared" si="5"/>
        <v>5.4450757575757569E-2</v>
      </c>
      <c r="O65" s="28">
        <f t="shared" si="6"/>
        <v>5.4450757575757569E-2</v>
      </c>
      <c r="P65" s="28">
        <f t="shared" si="3"/>
        <v>0.10890151515151514</v>
      </c>
      <c r="Q65" s="124">
        <v>1</v>
      </c>
      <c r="R65" s="124">
        <f t="shared" si="7"/>
        <v>0.10890151515151514</v>
      </c>
      <c r="S65" s="125">
        <f>R65</f>
        <v>0.10890151515151514</v>
      </c>
      <c r="T65" s="123"/>
      <c r="U65" s="123"/>
    </row>
    <row r="66" spans="1:21" x14ac:dyDescent="0.25">
      <c r="F66" s="113"/>
      <c r="G66" s="113"/>
      <c r="H66" s="113"/>
      <c r="I66" s="113"/>
      <c r="J66" s="113"/>
      <c r="K66" s="113"/>
      <c r="L66" s="113"/>
      <c r="M66" s="113"/>
      <c r="N66" s="113"/>
      <c r="O66" s="113"/>
      <c r="P66" s="113"/>
      <c r="R66" s="126" t="s">
        <v>17</v>
      </c>
      <c r="S66" s="127">
        <f>SUM(S3:S65)</f>
        <v>1.5092849110124844</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1.0061899406749897</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e6vFCyZPfmiHV9bpkguJc9H/JeNfyYt6mu2i/to7HMKOz43PQI59Cy5tZKPIUShoAXapE9HDlM5oILtIJErSkA==" saltValue="mNdI0oTc9YMfOJVVnC1FoQ=="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95" priority="3" operator="containsText" text="WAHR">
      <formula>NOT(ISERROR(SEARCH("WAHR",B81)))</formula>
    </cfRule>
    <cfRule type="containsText" dxfId="94" priority="4" operator="containsText" text="FALSCH">
      <formula>NOT(ISERROR(SEARCH("FALSCH",B81)))</formula>
    </cfRule>
  </conditionalFormatting>
  <conditionalFormatting sqref="I92:J103 L104:M271">
    <cfRule type="expression" dxfId="93" priority="7">
      <formula>IF(#REF!="FALSCH", , )</formula>
    </cfRule>
  </conditionalFormatting>
  <conditionalFormatting sqref="L1:M91">
    <cfRule type="expression" dxfId="92" priority="1">
      <formula>IF(#REF!="FALSCH", , )</formula>
    </cfRule>
  </conditionalFormatting>
  <conditionalFormatting sqref="N2:P2">
    <cfRule type="expression" dxfId="91" priority="5">
      <formula>IF(#REF!="FALSCH", , )</formula>
    </cfRule>
  </conditionalFormatting>
  <conditionalFormatting sqref="R2 T2">
    <cfRule type="expression" dxfId="90"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9">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2"/>
      <c r="E1" s="232"/>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1</v>
      </c>
      <c r="E3">
        <v>3</v>
      </c>
      <c r="F3" s="116">
        <f>$B$107*(1)</f>
        <v>1</v>
      </c>
      <c r="G3" s="116">
        <f>$B$109*($B$71)</f>
        <v>0.5</v>
      </c>
      <c r="H3" s="116">
        <f>$B$107*($B$71)</f>
        <v>0.5</v>
      </c>
      <c r="I3" s="116">
        <f>$B$109*($B$69)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0.5</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117">
        <f>PRODUCT(NodeProb_WLL3!C3:G3)</f>
        <v>6.4711288861134586E-2</v>
      </c>
      <c r="R3" s="117">
        <f>$P3*$Q3</f>
        <v>3.2355644430567293E-2</v>
      </c>
      <c r="S3" s="295">
        <f>SUM(R3:R34)</f>
        <v>0.43148412122627394</v>
      </c>
      <c r="T3" s="115"/>
      <c r="U3" s="115"/>
    </row>
    <row r="4" spans="1:21" x14ac:dyDescent="0.25">
      <c r="A4" s="297"/>
      <c r="B4">
        <v>2</v>
      </c>
      <c r="D4">
        <v>1</v>
      </c>
      <c r="E4">
        <v>3</v>
      </c>
      <c r="F4" s="116">
        <f>$B$107*(1)</f>
        <v>1</v>
      </c>
      <c r="G4" s="116">
        <f>$B$109*($B$72)</f>
        <v>0.75</v>
      </c>
      <c r="H4" s="116">
        <f>$B$107*($B$72)</f>
        <v>0.75</v>
      </c>
      <c r="I4" s="116">
        <f>$B$109*($B$73)</f>
        <v>0.16666666666666666</v>
      </c>
      <c r="J4" s="28">
        <f t="shared" si="0"/>
        <v>0.75</v>
      </c>
      <c r="K4" s="28">
        <f t="shared" si="1"/>
        <v>0.5</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0.21428571428571427</v>
      </c>
      <c r="M4" s="30">
        <f t="shared" si="2"/>
        <v>0.7857142857142857</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5.3571428571428568E-2</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0.125</v>
      </c>
      <c r="P4" s="28">
        <f t="shared" si="3"/>
        <v>0.17857142857142858</v>
      </c>
      <c r="Q4" s="116">
        <f>PRODUCT(NodeProb_WLL3!C5:G5)</f>
        <v>2.5884515544453814E-3</v>
      </c>
      <c r="R4" s="116">
        <f t="shared" ref="R4:R65" si="7">$P4*$Q4</f>
        <v>4.6222349186524666E-4</v>
      </c>
      <c r="S4" s="295"/>
    </row>
    <row r="5" spans="1:21" x14ac:dyDescent="0.25">
      <c r="A5" s="297"/>
      <c r="B5">
        <v>3</v>
      </c>
      <c r="D5">
        <v>1</v>
      </c>
      <c r="E5">
        <v>3</v>
      </c>
      <c r="F5" s="116">
        <f>$B$107*(1)</f>
        <v>1</v>
      </c>
      <c r="G5" s="116">
        <f>$B$109*(1)</f>
        <v>1</v>
      </c>
      <c r="H5" s="116">
        <f>$B$107*($B$68)</f>
        <v>0.5</v>
      </c>
      <c r="I5" s="116">
        <f>$B$109*($B$68)</f>
        <v>0.5</v>
      </c>
      <c r="J5" s="28">
        <f t="shared" si="0"/>
        <v>0.5</v>
      </c>
      <c r="K5" s="28">
        <f t="shared" si="1"/>
        <v>0.5</v>
      </c>
      <c r="L5" s="108">
        <f t="shared" si="4"/>
        <v>0.5</v>
      </c>
      <c r="M5" s="30">
        <f t="shared" si="2"/>
        <v>0.5</v>
      </c>
      <c r="N5" s="28">
        <f t="shared" si="5"/>
        <v>0.25</v>
      </c>
      <c r="O5" s="28">
        <f t="shared" si="6"/>
        <v>0.25</v>
      </c>
      <c r="P5" s="28">
        <f t="shared" si="3"/>
        <v>0.5</v>
      </c>
      <c r="Q5" s="116">
        <f>PRODUCT(NodeProb_WLL3!C7:G7)</f>
        <v>3.6039210104201101E-2</v>
      </c>
      <c r="R5" s="116">
        <f t="shared" si="7"/>
        <v>1.8019605052100551E-2</v>
      </c>
      <c r="S5" s="295"/>
    </row>
    <row r="6" spans="1:21" x14ac:dyDescent="0.25">
      <c r="A6" s="297"/>
      <c r="B6">
        <v>4</v>
      </c>
      <c r="D6">
        <v>1</v>
      </c>
      <c r="E6">
        <v>3</v>
      </c>
      <c r="F6" s="116">
        <f>$B$107*(1)</f>
        <v>1</v>
      </c>
      <c r="G6" s="116">
        <f>$B$109*(1)</f>
        <v>1</v>
      </c>
      <c r="H6" s="116">
        <f>$B$107*($B$68)</f>
        <v>0.5</v>
      </c>
      <c r="I6" s="116">
        <f>$B$109*($B$68)</f>
        <v>0.5</v>
      </c>
      <c r="J6" s="28">
        <f t="shared" si="0"/>
        <v>0.5</v>
      </c>
      <c r="K6" s="28">
        <f t="shared" si="1"/>
        <v>0.5</v>
      </c>
      <c r="L6" s="108">
        <f t="shared" si="4"/>
        <v>0.5</v>
      </c>
      <c r="M6" s="30">
        <f t="shared" si="2"/>
        <v>0.5</v>
      </c>
      <c r="N6" s="28">
        <f t="shared" si="5"/>
        <v>0.25</v>
      </c>
      <c r="O6" s="28">
        <f t="shared" si="6"/>
        <v>0.25</v>
      </c>
      <c r="P6" s="28">
        <f t="shared" si="3"/>
        <v>0.5</v>
      </c>
      <c r="Q6" s="116">
        <f>PRODUCT(NodeProb_WLL3!C9:G9)</f>
        <v>3.6039210104201101E-2</v>
      </c>
      <c r="R6" s="116">
        <f t="shared" si="7"/>
        <v>1.8019605052100551E-2</v>
      </c>
      <c r="S6" s="295"/>
    </row>
    <row r="7" spans="1:21" x14ac:dyDescent="0.25">
      <c r="A7" s="297"/>
      <c r="B7">
        <v>5</v>
      </c>
      <c r="D7">
        <v>1</v>
      </c>
      <c r="E7">
        <v>3</v>
      </c>
      <c r="F7" s="116">
        <f>$B$107*($B$72)</f>
        <v>0.75</v>
      </c>
      <c r="G7" s="116">
        <f>$B$109*($B$72)</f>
        <v>0.75</v>
      </c>
      <c r="H7" s="116">
        <f>$B$107*($B$74)</f>
        <v>0</v>
      </c>
      <c r="I7" s="116">
        <f>$B$109*($B$74)</f>
        <v>0</v>
      </c>
      <c r="J7" s="28">
        <f t="shared" si="0"/>
        <v>0</v>
      </c>
      <c r="K7" s="28">
        <f t="shared" si="1"/>
        <v>0</v>
      </c>
      <c r="L7" s="108">
        <f t="shared" si="4"/>
        <v>0.5</v>
      </c>
      <c r="M7" s="30">
        <f t="shared" si="2"/>
        <v>0.5</v>
      </c>
      <c r="N7" s="28">
        <f t="shared" si="5"/>
        <v>0.375</v>
      </c>
      <c r="O7" s="28">
        <f t="shared" si="6"/>
        <v>0.375</v>
      </c>
      <c r="P7" s="28">
        <f t="shared" si="3"/>
        <v>0.75</v>
      </c>
      <c r="Q7" s="116">
        <f>PRODUCT(NodeProb_WLL3!C11:G11)</f>
        <v>0</v>
      </c>
      <c r="R7" s="116">
        <f t="shared" si="7"/>
        <v>0</v>
      </c>
      <c r="S7" s="295"/>
    </row>
    <row r="8" spans="1:21" x14ac:dyDescent="0.25">
      <c r="A8" s="297"/>
      <c r="B8">
        <v>6</v>
      </c>
      <c r="D8">
        <v>1</v>
      </c>
      <c r="E8">
        <v>3</v>
      </c>
      <c r="F8" s="116">
        <f>$B$107*($B$72)</f>
        <v>0.75</v>
      </c>
      <c r="G8" s="116">
        <f>$B$109*($B$72)</f>
        <v>0.75</v>
      </c>
      <c r="H8" s="116">
        <f>$B$107*($B$74)</f>
        <v>0</v>
      </c>
      <c r="I8" s="116">
        <f>$B$109*($B$74)</f>
        <v>0</v>
      </c>
      <c r="J8" s="28">
        <f t="shared" si="0"/>
        <v>0</v>
      </c>
      <c r="K8" s="28">
        <f t="shared" si="1"/>
        <v>0</v>
      </c>
      <c r="L8" s="108">
        <f t="shared" si="4"/>
        <v>0.5</v>
      </c>
      <c r="M8" s="30">
        <f t="shared" si="2"/>
        <v>0.5</v>
      </c>
      <c r="N8" s="28">
        <f t="shared" si="5"/>
        <v>0.375</v>
      </c>
      <c r="O8" s="28">
        <f t="shared" si="6"/>
        <v>0.375</v>
      </c>
      <c r="P8" s="28">
        <f t="shared" si="3"/>
        <v>0.75</v>
      </c>
      <c r="Q8" s="116">
        <f>PRODUCT(NodeProb_WLL3!C13:G13)</f>
        <v>0</v>
      </c>
      <c r="R8" s="116">
        <f t="shared" si="7"/>
        <v>0</v>
      </c>
      <c r="S8" s="295"/>
    </row>
    <row r="9" spans="1:21" x14ac:dyDescent="0.25">
      <c r="A9" s="297"/>
      <c r="B9">
        <v>7</v>
      </c>
      <c r="D9">
        <v>1</v>
      </c>
      <c r="E9">
        <v>3</v>
      </c>
      <c r="F9" s="116">
        <f>$B$107*($B$72)</f>
        <v>0.75</v>
      </c>
      <c r="G9" s="116">
        <f>$B$109*(1)</f>
        <v>1</v>
      </c>
      <c r="H9" s="116">
        <f>$B$107*($B$73)</f>
        <v>0.16666666666666666</v>
      </c>
      <c r="I9" s="116">
        <f>$B$109*($B$72)</f>
        <v>0.75</v>
      </c>
      <c r="J9" s="28">
        <f t="shared" si="0"/>
        <v>0.5</v>
      </c>
      <c r="K9" s="28">
        <f t="shared" si="1"/>
        <v>0.75</v>
      </c>
      <c r="L9" s="108">
        <f t="shared" si="4"/>
        <v>0.7857142857142857</v>
      </c>
      <c r="M9" s="30">
        <f t="shared" si="2"/>
        <v>0.2142857142857143</v>
      </c>
      <c r="N9" s="28">
        <f t="shared" si="5"/>
        <v>0.125</v>
      </c>
      <c r="O9" s="28">
        <f t="shared" si="6"/>
        <v>5.3571428571428568E-2</v>
      </c>
      <c r="P9" s="28">
        <f t="shared" si="3"/>
        <v>0.17857142857142858</v>
      </c>
      <c r="Q9" s="116">
        <f>PRODUCT(NodeProb_WLL3!C15:G15)</f>
        <v>5.070167638067484E-2</v>
      </c>
      <c r="R9" s="116">
        <f t="shared" si="7"/>
        <v>9.0538707822633638E-3</v>
      </c>
      <c r="S9" s="295"/>
    </row>
    <row r="10" spans="1:21" x14ac:dyDescent="0.25">
      <c r="A10" s="297"/>
      <c r="B10">
        <v>8</v>
      </c>
      <c r="C10" s="1"/>
      <c r="D10">
        <v>1</v>
      </c>
      <c r="E10">
        <v>3</v>
      </c>
      <c r="F10" s="116">
        <f>$B$107*($B$71)</f>
        <v>0.5</v>
      </c>
      <c r="G10" s="116">
        <f>$B$109*(1)</f>
        <v>1</v>
      </c>
      <c r="H10" s="116">
        <f>$B$107*($B$69)</f>
        <v>0</v>
      </c>
      <c r="I10" s="116">
        <f>$B$109*($B$71)</f>
        <v>0.5</v>
      </c>
      <c r="J10" s="28">
        <f t="shared" si="0"/>
        <v>0</v>
      </c>
      <c r="K10" s="28">
        <f t="shared" si="1"/>
        <v>0.5</v>
      </c>
      <c r="L10" s="108">
        <f t="shared" si="4"/>
        <v>0.5</v>
      </c>
      <c r="M10" s="30">
        <f t="shared" si="2"/>
        <v>0.5</v>
      </c>
      <c r="N10" s="28">
        <f t="shared" si="5"/>
        <v>0.25</v>
      </c>
      <c r="O10" s="28">
        <f t="shared" si="6"/>
        <v>0.25</v>
      </c>
      <c r="P10" s="28">
        <f t="shared" si="3"/>
        <v>0.5</v>
      </c>
      <c r="Q10" s="116">
        <f>PRODUCT(NodeProb_WLL3!C17:G17)</f>
        <v>5.9920162995342988E-2</v>
      </c>
      <c r="R10" s="116">
        <f t="shared" si="7"/>
        <v>2.9960081497671494E-2</v>
      </c>
      <c r="S10" s="295"/>
    </row>
    <row r="11" spans="1:21" x14ac:dyDescent="0.25">
      <c r="A11" s="297"/>
      <c r="B11" s="115">
        <v>9</v>
      </c>
      <c r="D11">
        <v>1</v>
      </c>
      <c r="E11" s="115">
        <v>4</v>
      </c>
      <c r="F11" s="116">
        <f>$B$107*(1)</f>
        <v>1</v>
      </c>
      <c r="G11" s="116">
        <f>$B$110*($B$71)</f>
        <v>0.5</v>
      </c>
      <c r="H11" s="116">
        <f>$B$107*($B$71)</f>
        <v>0.5</v>
      </c>
      <c r="I11" s="116">
        <f>$B$110*($B$69)</f>
        <v>0</v>
      </c>
      <c r="J11" s="28">
        <f t="shared" si="0"/>
        <v>0.5</v>
      </c>
      <c r="K11" s="28">
        <f t="shared" si="1"/>
        <v>0</v>
      </c>
      <c r="L11" s="108">
        <f t="shared" si="4"/>
        <v>0.5</v>
      </c>
      <c r="M11" s="30">
        <f t="shared" si="2"/>
        <v>0.5</v>
      </c>
      <c r="N11" s="28">
        <f t="shared" si="5"/>
        <v>0.25</v>
      </c>
      <c r="O11" s="28">
        <f t="shared" si="6"/>
        <v>0.25</v>
      </c>
      <c r="P11" s="28">
        <f t="shared" si="3"/>
        <v>0.5</v>
      </c>
      <c r="Q11" s="116">
        <f>PRODUCT(NodeProb_WLL3!C19:G19)</f>
        <v>6.4711288861134586E-2</v>
      </c>
      <c r="R11" s="117">
        <f t="shared" si="7"/>
        <v>3.2355644430567293E-2</v>
      </c>
      <c r="S11" s="295"/>
      <c r="T11" s="115"/>
      <c r="U11" s="115"/>
    </row>
    <row r="12" spans="1:21" x14ac:dyDescent="0.25">
      <c r="A12" s="297"/>
      <c r="B12">
        <v>10</v>
      </c>
      <c r="D12">
        <v>1</v>
      </c>
      <c r="E12">
        <v>4</v>
      </c>
      <c r="F12" s="116">
        <f>$B$107*(1)</f>
        <v>1</v>
      </c>
      <c r="G12" s="116">
        <f>$B$110*($B$72)</f>
        <v>0.75</v>
      </c>
      <c r="H12" s="116">
        <f>$B$107*($B$72)</f>
        <v>0.75</v>
      </c>
      <c r="I12" s="116">
        <f>$B$110*($B$73)</f>
        <v>0.16666666666666666</v>
      </c>
      <c r="J12" s="28">
        <f t="shared" si="0"/>
        <v>0.75</v>
      </c>
      <c r="K12" s="28">
        <f t="shared" si="1"/>
        <v>0.5</v>
      </c>
      <c r="L12" s="108">
        <f t="shared" si="4"/>
        <v>0.21428571428571427</v>
      </c>
      <c r="M12" s="30">
        <f t="shared" si="2"/>
        <v>0.7857142857142857</v>
      </c>
      <c r="N12" s="28">
        <f t="shared" si="5"/>
        <v>5.3571428571428568E-2</v>
      </c>
      <c r="O12" s="28">
        <f t="shared" si="6"/>
        <v>0.125</v>
      </c>
      <c r="P12" s="28">
        <f t="shared" si="3"/>
        <v>0.17857142857142858</v>
      </c>
      <c r="Q12" s="116">
        <f>PRODUCT(NodeProb_WLL3!C21:G21)</f>
        <v>2.5884515544453814E-3</v>
      </c>
      <c r="R12" s="116">
        <f t="shared" si="7"/>
        <v>4.6222349186524666E-4</v>
      </c>
      <c r="S12" s="295"/>
    </row>
    <row r="13" spans="1:21" x14ac:dyDescent="0.25">
      <c r="A13" s="297"/>
      <c r="B13">
        <v>11</v>
      </c>
      <c r="D13">
        <v>1</v>
      </c>
      <c r="E13">
        <v>4</v>
      </c>
      <c r="F13" s="116">
        <f>$B$107*(1)</f>
        <v>1</v>
      </c>
      <c r="G13" s="116">
        <f>$B$110*(1)</f>
        <v>1</v>
      </c>
      <c r="H13" s="116">
        <f>$B$107*($B$68)</f>
        <v>0.5</v>
      </c>
      <c r="I13" s="116">
        <f>$B$110*($B$68)</f>
        <v>0.5</v>
      </c>
      <c r="J13" s="28">
        <f t="shared" si="0"/>
        <v>0.5</v>
      </c>
      <c r="K13" s="28">
        <f t="shared" si="1"/>
        <v>0.5</v>
      </c>
      <c r="L13" s="108">
        <f t="shared" si="4"/>
        <v>0.5</v>
      </c>
      <c r="M13" s="30">
        <f t="shared" si="2"/>
        <v>0.5</v>
      </c>
      <c r="N13" s="28">
        <f t="shared" si="5"/>
        <v>0.25</v>
      </c>
      <c r="O13" s="28">
        <f t="shared" si="6"/>
        <v>0.25</v>
      </c>
      <c r="P13" s="28">
        <f t="shared" si="3"/>
        <v>0.5</v>
      </c>
      <c r="Q13" s="116">
        <f>PRODUCT(NodeProb_WLL3!C23:G23)</f>
        <v>3.6039210104201101E-2</v>
      </c>
      <c r="R13" s="116">
        <f t="shared" si="7"/>
        <v>1.8019605052100551E-2</v>
      </c>
      <c r="S13" s="295"/>
    </row>
    <row r="14" spans="1:21" x14ac:dyDescent="0.25">
      <c r="A14" s="297"/>
      <c r="B14">
        <v>12</v>
      </c>
      <c r="D14">
        <v>1</v>
      </c>
      <c r="E14">
        <v>4</v>
      </c>
      <c r="F14" s="116">
        <f>$B$107*(1)</f>
        <v>1</v>
      </c>
      <c r="G14" s="116">
        <f>$B$110*(1)</f>
        <v>1</v>
      </c>
      <c r="H14" s="116">
        <f>$B$107*($B$68)</f>
        <v>0.5</v>
      </c>
      <c r="I14" s="116">
        <f>$B$110*($B$68)</f>
        <v>0.5</v>
      </c>
      <c r="J14" s="28">
        <f t="shared" si="0"/>
        <v>0.5</v>
      </c>
      <c r="K14" s="28">
        <f t="shared" si="1"/>
        <v>0.5</v>
      </c>
      <c r="L14" s="108">
        <f t="shared" si="4"/>
        <v>0.5</v>
      </c>
      <c r="M14" s="30">
        <f t="shared" si="2"/>
        <v>0.5</v>
      </c>
      <c r="N14" s="28">
        <f t="shared" si="5"/>
        <v>0.25</v>
      </c>
      <c r="O14" s="28">
        <f t="shared" si="6"/>
        <v>0.25</v>
      </c>
      <c r="P14" s="28">
        <f t="shared" si="3"/>
        <v>0.5</v>
      </c>
      <c r="Q14" s="116">
        <f>PRODUCT(NodeProb_WLL3!C25:G25)</f>
        <v>3.6039210104201101E-2</v>
      </c>
      <c r="R14" s="116">
        <f t="shared" si="7"/>
        <v>1.8019605052100551E-2</v>
      </c>
      <c r="S14" s="295"/>
    </row>
    <row r="15" spans="1:21" x14ac:dyDescent="0.25">
      <c r="A15" s="297"/>
      <c r="B15">
        <v>13</v>
      </c>
      <c r="D15">
        <v>1</v>
      </c>
      <c r="E15">
        <v>4</v>
      </c>
      <c r="F15" s="116">
        <f>$B$107*($B$72)</f>
        <v>0.75</v>
      </c>
      <c r="G15" s="116">
        <f>$B$110*($B$72)</f>
        <v>0.75</v>
      </c>
      <c r="H15" s="116">
        <f>$B$107*($B$74)</f>
        <v>0</v>
      </c>
      <c r="I15" s="116">
        <f>$B$110*($B$74)</f>
        <v>0</v>
      </c>
      <c r="J15" s="28">
        <f t="shared" si="0"/>
        <v>0</v>
      </c>
      <c r="K15" s="28">
        <f t="shared" si="1"/>
        <v>0</v>
      </c>
      <c r="L15" s="108">
        <f t="shared" si="4"/>
        <v>0.5</v>
      </c>
      <c r="M15" s="30">
        <f t="shared" si="2"/>
        <v>0.5</v>
      </c>
      <c r="N15" s="28">
        <f t="shared" si="5"/>
        <v>0.375</v>
      </c>
      <c r="O15" s="28">
        <f t="shared" si="6"/>
        <v>0.375</v>
      </c>
      <c r="P15" s="28">
        <f t="shared" si="3"/>
        <v>0.75</v>
      </c>
      <c r="Q15" s="116">
        <f>PRODUCT(NodeProb_WLL3!C27:G27)</f>
        <v>0</v>
      </c>
      <c r="R15" s="116">
        <f t="shared" si="7"/>
        <v>0</v>
      </c>
      <c r="S15" s="295"/>
    </row>
    <row r="16" spans="1:21" x14ac:dyDescent="0.25">
      <c r="A16" s="297"/>
      <c r="B16">
        <v>14</v>
      </c>
      <c r="D16">
        <v>1</v>
      </c>
      <c r="E16">
        <v>4</v>
      </c>
      <c r="F16" s="116">
        <f>$B$107*($B$72)</f>
        <v>0.75</v>
      </c>
      <c r="G16" s="116">
        <f>$B$110*($B$72)</f>
        <v>0.75</v>
      </c>
      <c r="H16" s="116">
        <f>$B$107*($B$74)</f>
        <v>0</v>
      </c>
      <c r="I16" s="116">
        <f>$B$110*($B$74)</f>
        <v>0</v>
      </c>
      <c r="J16" s="28">
        <f t="shared" si="0"/>
        <v>0</v>
      </c>
      <c r="K16" s="28">
        <f t="shared" si="1"/>
        <v>0</v>
      </c>
      <c r="L16" s="108">
        <f t="shared" si="4"/>
        <v>0.5</v>
      </c>
      <c r="M16" s="30">
        <f t="shared" si="2"/>
        <v>0.5</v>
      </c>
      <c r="N16" s="28">
        <f t="shared" si="5"/>
        <v>0.375</v>
      </c>
      <c r="O16" s="28">
        <f t="shared" si="6"/>
        <v>0.375</v>
      </c>
      <c r="P16" s="28">
        <f t="shared" si="3"/>
        <v>0.75</v>
      </c>
      <c r="Q16" s="116">
        <f>PRODUCT(NodeProb_WLL3!C29:G29)</f>
        <v>0</v>
      </c>
      <c r="R16" s="116">
        <f t="shared" si="7"/>
        <v>0</v>
      </c>
      <c r="S16" s="295"/>
    </row>
    <row r="17" spans="1:21" x14ac:dyDescent="0.25">
      <c r="A17" s="297"/>
      <c r="B17">
        <v>15</v>
      </c>
      <c r="D17">
        <v>1</v>
      </c>
      <c r="E17">
        <v>4</v>
      </c>
      <c r="F17" s="116">
        <f>$B$107*($B$72)</f>
        <v>0.75</v>
      </c>
      <c r="G17" s="116">
        <f>$B$110*(1)</f>
        <v>1</v>
      </c>
      <c r="H17" s="116">
        <f>$B$107*($B$73)</f>
        <v>0.16666666666666666</v>
      </c>
      <c r="I17" s="116">
        <f>$B$110*($B$72)</f>
        <v>0.75</v>
      </c>
      <c r="J17" s="28">
        <f t="shared" si="0"/>
        <v>0.5</v>
      </c>
      <c r="K17" s="28">
        <f t="shared" si="1"/>
        <v>0.75</v>
      </c>
      <c r="L17" s="108">
        <f t="shared" si="4"/>
        <v>0.7857142857142857</v>
      </c>
      <c r="M17" s="30">
        <f t="shared" si="2"/>
        <v>0.2142857142857143</v>
      </c>
      <c r="N17" s="28">
        <f t="shared" si="5"/>
        <v>0.125</v>
      </c>
      <c r="O17" s="28">
        <f t="shared" si="6"/>
        <v>5.3571428571428568E-2</v>
      </c>
      <c r="P17" s="28">
        <f t="shared" si="3"/>
        <v>0.17857142857142858</v>
      </c>
      <c r="Q17" s="116">
        <f>PRODUCT(NodeProb_WLL3!C31:G31)</f>
        <v>5.070167638067484E-2</v>
      </c>
      <c r="R17" s="116">
        <f t="shared" si="7"/>
        <v>9.0538707822633638E-3</v>
      </c>
      <c r="S17" s="295"/>
    </row>
    <row r="18" spans="1:21" x14ac:dyDescent="0.25">
      <c r="A18" s="297"/>
      <c r="B18">
        <v>16</v>
      </c>
      <c r="D18">
        <v>1</v>
      </c>
      <c r="E18">
        <v>4</v>
      </c>
      <c r="F18" s="116">
        <f>$B$107*($B$71)</f>
        <v>0.5</v>
      </c>
      <c r="G18" s="116">
        <f>$B$110*(1)</f>
        <v>1</v>
      </c>
      <c r="H18" s="116">
        <f>$B$107*($B$69)</f>
        <v>0</v>
      </c>
      <c r="I18" s="116">
        <f>$B$110*($B$71)</f>
        <v>0.5</v>
      </c>
      <c r="J18" s="28">
        <f t="shared" si="0"/>
        <v>0</v>
      </c>
      <c r="K18" s="28">
        <f t="shared" si="1"/>
        <v>0.5</v>
      </c>
      <c r="L18" s="108">
        <f t="shared" si="4"/>
        <v>0.5</v>
      </c>
      <c r="M18" s="30">
        <f t="shared" si="2"/>
        <v>0.5</v>
      </c>
      <c r="N18" s="28">
        <f t="shared" si="5"/>
        <v>0.25</v>
      </c>
      <c r="O18" s="28">
        <f t="shared" si="6"/>
        <v>0.25</v>
      </c>
      <c r="P18" s="28">
        <f t="shared" si="3"/>
        <v>0.5</v>
      </c>
      <c r="Q18" s="116">
        <f>PRODUCT(NodeProb_WLL3!C33:G33)</f>
        <v>5.9920162995342988E-2</v>
      </c>
      <c r="R18" s="116">
        <f t="shared" si="7"/>
        <v>2.9960081497671494E-2</v>
      </c>
      <c r="S18" s="295"/>
    </row>
    <row r="19" spans="1:21" x14ac:dyDescent="0.25">
      <c r="A19" s="297"/>
      <c r="B19" s="115">
        <v>17</v>
      </c>
      <c r="C19" s="115"/>
      <c r="D19" s="115">
        <v>2</v>
      </c>
      <c r="E19">
        <v>3</v>
      </c>
      <c r="F19" s="116">
        <f>$B$108*(1)</f>
        <v>1</v>
      </c>
      <c r="G19" s="116">
        <f>$B$109*($B$71)</f>
        <v>0.5</v>
      </c>
      <c r="H19" s="116">
        <f>$B$108*($B$71)</f>
        <v>0.5</v>
      </c>
      <c r="I19" s="116">
        <f>$B$109*($B$69)</f>
        <v>0</v>
      </c>
      <c r="J19" s="28">
        <f t="shared" si="0"/>
        <v>0.5</v>
      </c>
      <c r="K19" s="28">
        <f t="shared" si="1"/>
        <v>0</v>
      </c>
      <c r="L19" s="108">
        <f t="shared" si="4"/>
        <v>0.5</v>
      </c>
      <c r="M19" s="30">
        <f t="shared" si="2"/>
        <v>0.5</v>
      </c>
      <c r="N19" s="28">
        <f t="shared" si="5"/>
        <v>0.25</v>
      </c>
      <c r="O19" s="28">
        <f t="shared" si="6"/>
        <v>0.25</v>
      </c>
      <c r="P19" s="28">
        <f t="shared" si="3"/>
        <v>0.5</v>
      </c>
      <c r="Q19" s="116">
        <f>PRODUCT(NodeProb_WLL3!C35:G35)</f>
        <v>6.4711288861134586E-2</v>
      </c>
      <c r="R19" s="117">
        <f t="shared" si="7"/>
        <v>3.2355644430567293E-2</v>
      </c>
      <c r="S19" s="295"/>
      <c r="T19" s="115"/>
      <c r="U19" s="115"/>
    </row>
    <row r="20" spans="1:21" x14ac:dyDescent="0.25">
      <c r="A20" s="297"/>
      <c r="B20">
        <v>18</v>
      </c>
      <c r="D20">
        <v>2</v>
      </c>
      <c r="E20">
        <v>3</v>
      </c>
      <c r="F20" s="116">
        <f>$B$108*(1)</f>
        <v>1</v>
      </c>
      <c r="G20" s="116">
        <f>$B$109*($B$72)</f>
        <v>0.75</v>
      </c>
      <c r="H20" s="116">
        <f>$B$108*($B$72)</f>
        <v>0.75</v>
      </c>
      <c r="I20" s="116">
        <f>$B$109*($B$73)</f>
        <v>0.16666666666666666</v>
      </c>
      <c r="J20" s="28">
        <f t="shared" si="0"/>
        <v>0.75</v>
      </c>
      <c r="K20" s="28">
        <f t="shared" si="1"/>
        <v>0.5</v>
      </c>
      <c r="L20" s="108">
        <f t="shared" si="4"/>
        <v>0.21428571428571427</v>
      </c>
      <c r="M20" s="30">
        <f t="shared" si="2"/>
        <v>0.7857142857142857</v>
      </c>
      <c r="N20" s="28">
        <f t="shared" si="5"/>
        <v>5.3571428571428568E-2</v>
      </c>
      <c r="O20" s="28">
        <f t="shared" si="6"/>
        <v>0.125</v>
      </c>
      <c r="P20" s="28">
        <f t="shared" si="3"/>
        <v>0.17857142857142858</v>
      </c>
      <c r="Q20" s="116">
        <f>PRODUCT(NodeProb_WLL3!C37:G37)</f>
        <v>2.5884515544453814E-3</v>
      </c>
      <c r="R20" s="116">
        <f t="shared" si="7"/>
        <v>4.6222349186524666E-4</v>
      </c>
      <c r="S20" s="295"/>
    </row>
    <row r="21" spans="1:21" x14ac:dyDescent="0.25">
      <c r="A21" s="297"/>
      <c r="B21">
        <v>19</v>
      </c>
      <c r="D21">
        <v>2</v>
      </c>
      <c r="E21">
        <v>3</v>
      </c>
      <c r="F21" s="116">
        <f>$B$108*(1)</f>
        <v>1</v>
      </c>
      <c r="G21" s="116">
        <f>$B$109*(1)</f>
        <v>1</v>
      </c>
      <c r="H21" s="116">
        <f>$B$108*($B$68)</f>
        <v>0.5</v>
      </c>
      <c r="I21" s="116">
        <f>$B$109*($B$68)</f>
        <v>0.5</v>
      </c>
      <c r="J21" s="28">
        <f t="shared" si="0"/>
        <v>0.5</v>
      </c>
      <c r="K21" s="28">
        <f t="shared" si="1"/>
        <v>0.5</v>
      </c>
      <c r="L21" s="108">
        <f t="shared" si="4"/>
        <v>0.5</v>
      </c>
      <c r="M21" s="30">
        <f t="shared" si="2"/>
        <v>0.5</v>
      </c>
      <c r="N21" s="28">
        <f t="shared" si="5"/>
        <v>0.25</v>
      </c>
      <c r="O21" s="28">
        <f t="shared" si="6"/>
        <v>0.25</v>
      </c>
      <c r="P21" s="28">
        <f t="shared" si="3"/>
        <v>0.5</v>
      </c>
      <c r="Q21" s="116">
        <f>PRODUCT(NodeProb_WLL3!C39:G39)</f>
        <v>3.6039210104201101E-2</v>
      </c>
      <c r="R21" s="116">
        <f t="shared" si="7"/>
        <v>1.8019605052100551E-2</v>
      </c>
      <c r="S21" s="295"/>
    </row>
    <row r="22" spans="1:21" x14ac:dyDescent="0.25">
      <c r="A22" s="297"/>
      <c r="B22">
        <v>20</v>
      </c>
      <c r="D22">
        <v>2</v>
      </c>
      <c r="E22">
        <v>3</v>
      </c>
      <c r="F22" s="116">
        <f>$B$108*(1)</f>
        <v>1</v>
      </c>
      <c r="G22" s="116">
        <f>$B$109*(1)</f>
        <v>1</v>
      </c>
      <c r="H22" s="116">
        <f>$B$108*($B$68)</f>
        <v>0.5</v>
      </c>
      <c r="I22" s="116">
        <f>$B$109*($B$68)</f>
        <v>0.5</v>
      </c>
      <c r="J22" s="28">
        <f t="shared" si="0"/>
        <v>0.5</v>
      </c>
      <c r="K22" s="28">
        <f t="shared" si="1"/>
        <v>0.5</v>
      </c>
      <c r="L22" s="108">
        <f t="shared" si="4"/>
        <v>0.5</v>
      </c>
      <c r="M22" s="30">
        <f t="shared" si="2"/>
        <v>0.5</v>
      </c>
      <c r="N22" s="28">
        <f t="shared" si="5"/>
        <v>0.25</v>
      </c>
      <c r="O22" s="28">
        <f t="shared" si="6"/>
        <v>0.25</v>
      </c>
      <c r="P22" s="28">
        <f t="shared" si="3"/>
        <v>0.5</v>
      </c>
      <c r="Q22" s="116">
        <f>PRODUCT(NodeProb_WLL3!C41:G41)</f>
        <v>3.6039210104201101E-2</v>
      </c>
      <c r="R22" s="116">
        <f t="shared" si="7"/>
        <v>1.8019605052100551E-2</v>
      </c>
      <c r="S22" s="295"/>
    </row>
    <row r="23" spans="1:21" x14ac:dyDescent="0.25">
      <c r="A23" s="297"/>
      <c r="B23">
        <v>21</v>
      </c>
      <c r="D23">
        <v>2</v>
      </c>
      <c r="E23">
        <v>3</v>
      </c>
      <c r="F23" s="116">
        <f>$B$108*($B$72)</f>
        <v>0.75</v>
      </c>
      <c r="G23" s="116">
        <f>$B$109*($B$72)</f>
        <v>0.75</v>
      </c>
      <c r="H23" s="116">
        <f>$B$108*($B$74)</f>
        <v>0</v>
      </c>
      <c r="I23" s="116">
        <f>$B$109*($B$74)</f>
        <v>0</v>
      </c>
      <c r="J23" s="28">
        <f t="shared" si="0"/>
        <v>0</v>
      </c>
      <c r="K23" s="28">
        <f t="shared" si="1"/>
        <v>0</v>
      </c>
      <c r="L23" s="108">
        <f t="shared" si="4"/>
        <v>0.5</v>
      </c>
      <c r="M23" s="30">
        <f t="shared" si="2"/>
        <v>0.5</v>
      </c>
      <c r="N23" s="28">
        <f t="shared" si="5"/>
        <v>0.375</v>
      </c>
      <c r="O23" s="28">
        <f t="shared" si="6"/>
        <v>0.375</v>
      </c>
      <c r="P23" s="28">
        <f t="shared" si="3"/>
        <v>0.75</v>
      </c>
      <c r="Q23" s="116">
        <f>PRODUCT(NodeProb_WLL3!C43:G43)</f>
        <v>0</v>
      </c>
      <c r="R23" s="116">
        <f t="shared" si="7"/>
        <v>0</v>
      </c>
      <c r="S23" s="295"/>
    </row>
    <row r="24" spans="1:21" x14ac:dyDescent="0.25">
      <c r="A24" s="297"/>
      <c r="B24">
        <v>22</v>
      </c>
      <c r="D24">
        <v>2</v>
      </c>
      <c r="E24">
        <v>3</v>
      </c>
      <c r="F24" s="116">
        <f>$B$108*($B$72)</f>
        <v>0.75</v>
      </c>
      <c r="G24" s="116">
        <f>$B$109*($B$72)</f>
        <v>0.75</v>
      </c>
      <c r="H24" s="116">
        <f>$B$108*($B$74)</f>
        <v>0</v>
      </c>
      <c r="I24" s="116">
        <f>$B$109*($B$74)</f>
        <v>0</v>
      </c>
      <c r="J24" s="28">
        <f t="shared" si="0"/>
        <v>0</v>
      </c>
      <c r="K24" s="28">
        <f t="shared" si="1"/>
        <v>0</v>
      </c>
      <c r="L24" s="108">
        <f t="shared" si="4"/>
        <v>0.5</v>
      </c>
      <c r="M24" s="30">
        <f t="shared" si="2"/>
        <v>0.5</v>
      </c>
      <c r="N24" s="28">
        <f t="shared" si="5"/>
        <v>0.375</v>
      </c>
      <c r="O24" s="28">
        <f t="shared" si="6"/>
        <v>0.375</v>
      </c>
      <c r="P24" s="28">
        <f t="shared" si="3"/>
        <v>0.75</v>
      </c>
      <c r="Q24" s="116">
        <f>PRODUCT(NodeProb_WLL3!C45:G45)</f>
        <v>0</v>
      </c>
      <c r="R24" s="116">
        <f t="shared" si="7"/>
        <v>0</v>
      </c>
      <c r="S24" s="295"/>
    </row>
    <row r="25" spans="1:21" x14ac:dyDescent="0.25">
      <c r="A25" s="297"/>
      <c r="B25">
        <v>23</v>
      </c>
      <c r="D25" s="119">
        <v>2</v>
      </c>
      <c r="E25">
        <v>3</v>
      </c>
      <c r="F25" s="116">
        <f>$B$108*($B$72)</f>
        <v>0.75</v>
      </c>
      <c r="G25" s="116">
        <f>$B$109*(1)</f>
        <v>1</v>
      </c>
      <c r="H25" s="116">
        <f>$B$108*($B$73)</f>
        <v>0.16666666666666666</v>
      </c>
      <c r="I25" s="116">
        <f>$B$109*($B$72)</f>
        <v>0.75</v>
      </c>
      <c r="J25" s="28">
        <f t="shared" si="0"/>
        <v>0.5</v>
      </c>
      <c r="K25" s="28">
        <f t="shared" si="1"/>
        <v>0.75</v>
      </c>
      <c r="L25" s="108">
        <f t="shared" si="4"/>
        <v>0.7857142857142857</v>
      </c>
      <c r="M25" s="30">
        <f t="shared" si="2"/>
        <v>0.2142857142857143</v>
      </c>
      <c r="N25" s="28">
        <f t="shared" si="5"/>
        <v>0.125</v>
      </c>
      <c r="O25" s="28">
        <f t="shared" si="6"/>
        <v>5.3571428571428568E-2</v>
      </c>
      <c r="P25" s="28">
        <f t="shared" si="3"/>
        <v>0.17857142857142858</v>
      </c>
      <c r="Q25" s="116">
        <f>PRODUCT(NodeProb_WLL3!C47:G47)</f>
        <v>5.070167638067484E-2</v>
      </c>
      <c r="R25" s="116">
        <f t="shared" si="7"/>
        <v>9.0538707822633638E-3</v>
      </c>
      <c r="S25" s="295"/>
    </row>
    <row r="26" spans="1:21" x14ac:dyDescent="0.25">
      <c r="A26" s="297"/>
      <c r="B26">
        <v>24</v>
      </c>
      <c r="C26" s="1"/>
      <c r="D26" s="119">
        <v>2</v>
      </c>
      <c r="E26">
        <v>3</v>
      </c>
      <c r="F26" s="116">
        <f>$B$108*($B$71)</f>
        <v>0.5</v>
      </c>
      <c r="G26" s="116">
        <f>$B$109*(1)</f>
        <v>1</v>
      </c>
      <c r="H26" s="116">
        <f>$B$108*($B$69)</f>
        <v>0</v>
      </c>
      <c r="I26" s="116">
        <f>$B$109*($B$71)</f>
        <v>0.5</v>
      </c>
      <c r="J26" s="28">
        <f t="shared" si="0"/>
        <v>0</v>
      </c>
      <c r="K26" s="28">
        <f t="shared" si="1"/>
        <v>0.5</v>
      </c>
      <c r="L26" s="108">
        <f t="shared" si="4"/>
        <v>0.5</v>
      </c>
      <c r="M26" s="30">
        <f t="shared" si="2"/>
        <v>0.5</v>
      </c>
      <c r="N26" s="28">
        <f t="shared" si="5"/>
        <v>0.25</v>
      </c>
      <c r="O26" s="28">
        <f t="shared" si="6"/>
        <v>0.25</v>
      </c>
      <c r="P26" s="28">
        <f t="shared" si="3"/>
        <v>0.5</v>
      </c>
      <c r="Q26" s="118">
        <f>PRODUCT(NodeProb_WLL3!C49:G49)</f>
        <v>5.9920162995342988E-2</v>
      </c>
      <c r="R26" s="116">
        <f t="shared" si="7"/>
        <v>2.9960081497671494E-2</v>
      </c>
      <c r="S26" s="295"/>
    </row>
    <row r="27" spans="1:21" x14ac:dyDescent="0.25">
      <c r="A27" s="297"/>
      <c r="B27" s="115">
        <v>25</v>
      </c>
      <c r="D27" s="115">
        <v>2</v>
      </c>
      <c r="E27" s="115">
        <v>4</v>
      </c>
      <c r="F27" s="116">
        <f>$B$108*(1)</f>
        <v>1</v>
      </c>
      <c r="G27" s="116">
        <f>$B$110*($B$71)</f>
        <v>0.5</v>
      </c>
      <c r="H27" s="116">
        <f>$B$108*($B$71)</f>
        <v>0.5</v>
      </c>
      <c r="I27" s="116">
        <f>$B$110*($B$69)</f>
        <v>0</v>
      </c>
      <c r="J27" s="28">
        <f t="shared" si="0"/>
        <v>0.5</v>
      </c>
      <c r="K27" s="28">
        <f t="shared" si="1"/>
        <v>0</v>
      </c>
      <c r="L27" s="108">
        <f t="shared" si="4"/>
        <v>0.5</v>
      </c>
      <c r="M27" s="30">
        <f t="shared" si="2"/>
        <v>0.5</v>
      </c>
      <c r="N27" s="28">
        <f t="shared" si="5"/>
        <v>0.25</v>
      </c>
      <c r="O27" s="28">
        <f t="shared" si="6"/>
        <v>0.25</v>
      </c>
      <c r="P27" s="28">
        <f t="shared" si="3"/>
        <v>0.5</v>
      </c>
      <c r="Q27" s="116">
        <f>PRODUCT(NodeProb_WLL3!C51:G51)</f>
        <v>6.4711288861134586E-2</v>
      </c>
      <c r="R27" s="117">
        <f t="shared" si="7"/>
        <v>3.2355644430567293E-2</v>
      </c>
      <c r="S27" s="295"/>
      <c r="T27" s="115"/>
      <c r="U27" s="115"/>
    </row>
    <row r="28" spans="1:21" x14ac:dyDescent="0.25">
      <c r="A28" s="297"/>
      <c r="B28">
        <v>26</v>
      </c>
      <c r="D28">
        <v>2</v>
      </c>
      <c r="E28">
        <v>4</v>
      </c>
      <c r="F28" s="116">
        <f>$B$108*(1)</f>
        <v>1</v>
      </c>
      <c r="G28" s="116">
        <f>$B$110*($B$72)</f>
        <v>0.75</v>
      </c>
      <c r="H28" s="116">
        <f>$B$108*($B$72)</f>
        <v>0.75</v>
      </c>
      <c r="I28" s="116">
        <f>$B$110*($B$73)</f>
        <v>0.16666666666666666</v>
      </c>
      <c r="J28" s="28">
        <f t="shared" si="0"/>
        <v>0.75</v>
      </c>
      <c r="K28" s="28">
        <f t="shared" si="1"/>
        <v>0.5</v>
      </c>
      <c r="L28" s="108">
        <f t="shared" si="4"/>
        <v>0.21428571428571427</v>
      </c>
      <c r="M28" s="30">
        <f t="shared" si="2"/>
        <v>0.7857142857142857</v>
      </c>
      <c r="N28" s="28">
        <f t="shared" si="5"/>
        <v>5.3571428571428568E-2</v>
      </c>
      <c r="O28" s="28">
        <f t="shared" si="6"/>
        <v>0.125</v>
      </c>
      <c r="P28" s="28">
        <f t="shared" si="3"/>
        <v>0.17857142857142858</v>
      </c>
      <c r="Q28" s="116">
        <f>PRODUCT(NodeProb_WLL3!C53:G53)</f>
        <v>2.5884515544453814E-3</v>
      </c>
      <c r="R28" s="116">
        <f t="shared" si="7"/>
        <v>4.6222349186524666E-4</v>
      </c>
      <c r="S28" s="295"/>
    </row>
    <row r="29" spans="1:21" x14ac:dyDescent="0.25">
      <c r="A29" s="297"/>
      <c r="B29">
        <v>27</v>
      </c>
      <c r="D29">
        <v>2</v>
      </c>
      <c r="E29">
        <v>4</v>
      </c>
      <c r="F29" s="116">
        <f>$B$108*(1)</f>
        <v>1</v>
      </c>
      <c r="G29" s="116">
        <f>$B$110*(1)</f>
        <v>1</v>
      </c>
      <c r="H29" s="116">
        <f>$B$108*($B$68)</f>
        <v>0.5</v>
      </c>
      <c r="I29" s="116">
        <f>$B$110*($B$68)</f>
        <v>0.5</v>
      </c>
      <c r="J29" s="28">
        <f t="shared" si="0"/>
        <v>0.5</v>
      </c>
      <c r="K29" s="28">
        <f t="shared" si="1"/>
        <v>0.5</v>
      </c>
      <c r="L29" s="108">
        <f t="shared" si="4"/>
        <v>0.5</v>
      </c>
      <c r="M29" s="30">
        <f t="shared" si="2"/>
        <v>0.5</v>
      </c>
      <c r="N29" s="28">
        <f t="shared" si="5"/>
        <v>0.25</v>
      </c>
      <c r="O29" s="28">
        <f t="shared" si="6"/>
        <v>0.25</v>
      </c>
      <c r="P29" s="28">
        <f t="shared" si="3"/>
        <v>0.5</v>
      </c>
      <c r="Q29" s="116">
        <f>PRODUCT(NodeProb_WLL3!C55:G55)</f>
        <v>3.6039210104201101E-2</v>
      </c>
      <c r="R29" s="116">
        <f t="shared" si="7"/>
        <v>1.8019605052100551E-2</v>
      </c>
      <c r="S29" s="295"/>
    </row>
    <row r="30" spans="1:21" x14ac:dyDescent="0.25">
      <c r="A30" s="297"/>
      <c r="B30">
        <v>28</v>
      </c>
      <c r="D30">
        <v>2</v>
      </c>
      <c r="E30">
        <v>4</v>
      </c>
      <c r="F30" s="116">
        <f>$B$108*(1)</f>
        <v>1</v>
      </c>
      <c r="G30" s="116">
        <f>$B$110*(1)</f>
        <v>1</v>
      </c>
      <c r="H30" s="116">
        <f>$B$108*($B$68)</f>
        <v>0.5</v>
      </c>
      <c r="I30" s="116">
        <f>$B$110*($B$68)</f>
        <v>0.5</v>
      </c>
      <c r="J30" s="28">
        <f t="shared" si="0"/>
        <v>0.5</v>
      </c>
      <c r="K30" s="28">
        <f t="shared" si="1"/>
        <v>0.5</v>
      </c>
      <c r="L30" s="108">
        <f t="shared" si="4"/>
        <v>0.5</v>
      </c>
      <c r="M30" s="30">
        <f t="shared" si="2"/>
        <v>0.5</v>
      </c>
      <c r="N30" s="28">
        <f t="shared" si="5"/>
        <v>0.25</v>
      </c>
      <c r="O30" s="28">
        <f t="shared" si="6"/>
        <v>0.25</v>
      </c>
      <c r="P30" s="28">
        <f t="shared" si="3"/>
        <v>0.5</v>
      </c>
      <c r="Q30" s="116">
        <f>PRODUCT(NodeProb_WLL3!C57:G57)</f>
        <v>3.6039210104201101E-2</v>
      </c>
      <c r="R30" s="116">
        <f t="shared" si="7"/>
        <v>1.8019605052100551E-2</v>
      </c>
      <c r="S30" s="295"/>
    </row>
    <row r="31" spans="1:21" x14ac:dyDescent="0.25">
      <c r="A31" s="297"/>
      <c r="B31">
        <v>29</v>
      </c>
      <c r="D31">
        <v>2</v>
      </c>
      <c r="E31">
        <v>4</v>
      </c>
      <c r="F31" s="116">
        <f>$B$108*($B$72)</f>
        <v>0.75</v>
      </c>
      <c r="G31" s="116">
        <f>$B$110*($B$72)</f>
        <v>0.75</v>
      </c>
      <c r="H31" s="116">
        <f>$B$108*($B$74)</f>
        <v>0</v>
      </c>
      <c r="I31" s="116">
        <f>$B$110*($B$74)</f>
        <v>0</v>
      </c>
      <c r="J31" s="28">
        <f t="shared" si="0"/>
        <v>0</v>
      </c>
      <c r="K31" s="28">
        <f t="shared" si="1"/>
        <v>0</v>
      </c>
      <c r="L31" s="108">
        <f t="shared" si="4"/>
        <v>0.5</v>
      </c>
      <c r="M31" s="30">
        <f t="shared" si="2"/>
        <v>0.5</v>
      </c>
      <c r="N31" s="28">
        <f t="shared" si="5"/>
        <v>0.375</v>
      </c>
      <c r="O31" s="28">
        <f t="shared" si="6"/>
        <v>0.375</v>
      </c>
      <c r="P31" s="28">
        <f t="shared" si="3"/>
        <v>0.75</v>
      </c>
      <c r="Q31" s="116">
        <f>PRODUCT(NodeProb_WLL3!C59:G59)</f>
        <v>0</v>
      </c>
      <c r="R31" s="116">
        <f t="shared" si="7"/>
        <v>0</v>
      </c>
      <c r="S31" s="295"/>
    </row>
    <row r="32" spans="1:21" x14ac:dyDescent="0.25">
      <c r="A32" s="297"/>
      <c r="B32">
        <v>30</v>
      </c>
      <c r="D32">
        <v>2</v>
      </c>
      <c r="E32">
        <v>4</v>
      </c>
      <c r="F32" s="116">
        <f>$B$108*($B$72)</f>
        <v>0.75</v>
      </c>
      <c r="G32" s="116">
        <f>$B$110*($B$72)</f>
        <v>0.75</v>
      </c>
      <c r="H32" s="116">
        <f>$B$108*($B$74)</f>
        <v>0</v>
      </c>
      <c r="I32" s="116">
        <f>$B$110*($B$74)</f>
        <v>0</v>
      </c>
      <c r="J32" s="28">
        <f t="shared" si="0"/>
        <v>0</v>
      </c>
      <c r="K32" s="28">
        <f t="shared" si="1"/>
        <v>0</v>
      </c>
      <c r="L32" s="108">
        <f t="shared" si="4"/>
        <v>0.5</v>
      </c>
      <c r="M32" s="30">
        <f t="shared" si="2"/>
        <v>0.5</v>
      </c>
      <c r="N32" s="28">
        <f t="shared" si="5"/>
        <v>0.375</v>
      </c>
      <c r="O32" s="28">
        <f t="shared" si="6"/>
        <v>0.375</v>
      </c>
      <c r="P32" s="28">
        <f t="shared" si="3"/>
        <v>0.75</v>
      </c>
      <c r="Q32" s="116">
        <f>PRODUCT(NodeProb_WLL3!C61:G61)</f>
        <v>0</v>
      </c>
      <c r="R32" s="116">
        <f t="shared" si="7"/>
        <v>0</v>
      </c>
      <c r="S32" s="295"/>
    </row>
    <row r="33" spans="1:21" x14ac:dyDescent="0.25">
      <c r="A33" s="297"/>
      <c r="B33">
        <v>31</v>
      </c>
      <c r="D33" s="119">
        <v>2</v>
      </c>
      <c r="E33">
        <v>4</v>
      </c>
      <c r="F33" s="116">
        <f>$B$108*($B$72)</f>
        <v>0.75</v>
      </c>
      <c r="G33" s="116">
        <f>$B$110*(1)</f>
        <v>1</v>
      </c>
      <c r="H33" s="116">
        <f>$B$108*($B$73)</f>
        <v>0.16666666666666666</v>
      </c>
      <c r="I33" s="116">
        <f>$B$110*($B$72)</f>
        <v>0.75</v>
      </c>
      <c r="J33" s="28">
        <f t="shared" si="0"/>
        <v>0.5</v>
      </c>
      <c r="K33" s="28">
        <f t="shared" si="1"/>
        <v>0.75</v>
      </c>
      <c r="L33" s="108">
        <f t="shared" si="4"/>
        <v>0.7857142857142857</v>
      </c>
      <c r="M33" s="30">
        <f t="shared" si="2"/>
        <v>0.2142857142857143</v>
      </c>
      <c r="N33" s="28">
        <f t="shared" si="5"/>
        <v>0.125</v>
      </c>
      <c r="O33" s="28">
        <f t="shared" si="6"/>
        <v>5.3571428571428568E-2</v>
      </c>
      <c r="P33" s="28">
        <f t="shared" si="3"/>
        <v>0.17857142857142858</v>
      </c>
      <c r="Q33" s="116">
        <f>PRODUCT(NodeProb_WLL3!C63:G63)</f>
        <v>5.070167638067484E-2</v>
      </c>
      <c r="R33" s="116">
        <f t="shared" si="7"/>
        <v>9.0538707822633638E-3</v>
      </c>
      <c r="S33" s="295"/>
    </row>
    <row r="34" spans="1:21" x14ac:dyDescent="0.25">
      <c r="A34" s="297"/>
      <c r="B34">
        <v>32</v>
      </c>
      <c r="D34" s="119">
        <v>2</v>
      </c>
      <c r="E34">
        <v>4</v>
      </c>
      <c r="F34" s="116">
        <f>$B$108*($B$71)</f>
        <v>0.5</v>
      </c>
      <c r="G34" s="116">
        <f>$B$110*(1)</f>
        <v>1</v>
      </c>
      <c r="H34" s="116">
        <f>$B$108*($B$69)</f>
        <v>0</v>
      </c>
      <c r="I34" s="116">
        <f>$B$110*($B$71)</f>
        <v>0.5</v>
      </c>
      <c r="J34" s="28">
        <f t="shared" si="0"/>
        <v>0</v>
      </c>
      <c r="K34" s="28">
        <f t="shared" si="1"/>
        <v>0.5</v>
      </c>
      <c r="L34" s="108">
        <f t="shared" si="4"/>
        <v>0.5</v>
      </c>
      <c r="M34" s="30">
        <f t="shared" si="2"/>
        <v>0.5</v>
      </c>
      <c r="N34" s="28">
        <f t="shared" si="5"/>
        <v>0.25</v>
      </c>
      <c r="O34" s="28">
        <f t="shared" si="6"/>
        <v>0.25</v>
      </c>
      <c r="P34" s="28">
        <f t="shared" si="3"/>
        <v>0.5</v>
      </c>
      <c r="Q34" s="116">
        <f>PRODUCT(NodeProb_WLL3!C65:G65)</f>
        <v>5.9920162995342988E-2</v>
      </c>
      <c r="R34" s="116">
        <f t="shared" si="7"/>
        <v>2.9960081497671494E-2</v>
      </c>
      <c r="S34" s="296"/>
    </row>
    <row r="35" spans="1:21" x14ac:dyDescent="0.25">
      <c r="A35" s="297" t="s">
        <v>56</v>
      </c>
      <c r="B35" s="115">
        <v>33</v>
      </c>
      <c r="C35" s="115"/>
      <c r="D35" s="115">
        <v>2</v>
      </c>
      <c r="E35" s="115">
        <v>4</v>
      </c>
      <c r="F35" s="222">
        <f>$B$108*($L$3*$B$68+$M$3*$B$71)</f>
        <v>0.5</v>
      </c>
      <c r="G35" s="117">
        <f>$B$110*($L$4*$B$73+$M$4*$B$74)</f>
        <v>3.5714285714285712E-2</v>
      </c>
      <c r="H35" s="117">
        <f>$B$108*($L$4*$B$73+$M$4*$B$74)</f>
        <v>3.5714285714285712E-2</v>
      </c>
      <c r="I35" s="223">
        <f>$B$110*($L$3*0+$M$3*0)</f>
        <v>0</v>
      </c>
      <c r="J35" s="28">
        <f t="shared" si="0"/>
        <v>0.4642857142857143</v>
      </c>
      <c r="K35" s="28">
        <f t="shared" si="1"/>
        <v>0</v>
      </c>
      <c r="L35" s="108">
        <f t="shared" si="4"/>
        <v>0.96153846153846156</v>
      </c>
      <c r="M35" s="30">
        <f t="shared" si="2"/>
        <v>3.8461538461538436E-2</v>
      </c>
      <c r="N35" s="28">
        <f t="shared" si="5"/>
        <v>1.7857142857142856E-2</v>
      </c>
      <c r="O35" s="28">
        <f t="shared" si="6"/>
        <v>1.3736263736263735E-3</v>
      </c>
      <c r="P35" s="28">
        <f t="shared" si="3"/>
        <v>1.9230769230769228E-2</v>
      </c>
      <c r="Q35" s="117">
        <f>PRODUCT(NodeProb_WLL3!D3:G3)</f>
        <v>6.729974041557997E-2</v>
      </c>
      <c r="R35" s="117">
        <f t="shared" si="7"/>
        <v>1.2942257772226916E-3</v>
      </c>
      <c r="S35" s="298">
        <f>SUM(R35:R50)</f>
        <v>1.3686275368584444E-2</v>
      </c>
      <c r="T35" s="115"/>
      <c r="U35" s="115"/>
    </row>
    <row r="36" spans="1:21" x14ac:dyDescent="0.25">
      <c r="A36" s="297"/>
      <c r="B36">
        <v>34</v>
      </c>
      <c r="D36" s="119">
        <v>2</v>
      </c>
      <c r="E36">
        <v>4</v>
      </c>
      <c r="F36" s="224">
        <f>$B$108*($L$5*$B$69+$M$5*$B$69)</f>
        <v>0</v>
      </c>
      <c r="G36" s="221">
        <f>$B$110*($L$6*$B$69+$M$6*$B$69)</f>
        <v>0</v>
      </c>
      <c r="H36" s="221">
        <f>$B$108*($L$6*0+$M$6*0)</f>
        <v>0</v>
      </c>
      <c r="I36" s="225">
        <f>$B$110*($L$5*0+$M$5*0)</f>
        <v>0</v>
      </c>
      <c r="J36" s="28">
        <f t="shared" si="0"/>
        <v>0</v>
      </c>
      <c r="K36" s="28">
        <f t="shared" si="1"/>
        <v>0</v>
      </c>
      <c r="L36" s="108">
        <f t="shared" si="4"/>
        <v>0.5</v>
      </c>
      <c r="M36" s="30">
        <f t="shared" si="2"/>
        <v>0.5</v>
      </c>
      <c r="N36" s="28">
        <f t="shared" si="5"/>
        <v>0</v>
      </c>
      <c r="O36" s="28">
        <f t="shared" si="6"/>
        <v>0</v>
      </c>
      <c r="P36" s="28">
        <f t="shared" si="3"/>
        <v>0</v>
      </c>
      <c r="Q36" s="116">
        <f>PRODUCT(NodeProb_WLL3!D7:G7)</f>
        <v>7.2078420208402202E-2</v>
      </c>
      <c r="R36" s="116">
        <f t="shared" si="7"/>
        <v>0</v>
      </c>
      <c r="S36" s="295"/>
    </row>
    <row r="37" spans="1:21" x14ac:dyDescent="0.25">
      <c r="A37" s="297"/>
      <c r="B37">
        <v>35</v>
      </c>
      <c r="D37" s="119">
        <v>2</v>
      </c>
      <c r="E37">
        <v>4</v>
      </c>
      <c r="F37" s="224">
        <f>$B$108*($L$7*$B$72+$M$7*$B$72)</f>
        <v>0.75</v>
      </c>
      <c r="G37" s="221">
        <f>$B$110*($L$8*$B$72+$M$8*$B$72)</f>
        <v>0.75</v>
      </c>
      <c r="H37" s="221">
        <f>$B$108*($L$8*$B$74+$M$8*$B$74)</f>
        <v>0</v>
      </c>
      <c r="I37" s="225">
        <f>$B$110*($L$7*$B$74+$M$7*$B$74)</f>
        <v>0</v>
      </c>
      <c r="J37" s="28">
        <f t="shared" si="0"/>
        <v>0</v>
      </c>
      <c r="K37" s="28">
        <f t="shared" si="1"/>
        <v>0</v>
      </c>
      <c r="L37" s="108">
        <f t="shared" si="4"/>
        <v>0.5</v>
      </c>
      <c r="M37" s="30">
        <f t="shared" si="2"/>
        <v>0.5</v>
      </c>
      <c r="N37" s="28">
        <f t="shared" si="5"/>
        <v>0.375</v>
      </c>
      <c r="O37" s="28">
        <f t="shared" si="6"/>
        <v>0.375</v>
      </c>
      <c r="P37" s="28">
        <f t="shared" si="3"/>
        <v>0.75</v>
      </c>
      <c r="Q37" s="116">
        <f>PRODUCT(NodeProb_WLL3!D11:G11)</f>
        <v>0</v>
      </c>
      <c r="R37" s="116">
        <f t="shared" si="7"/>
        <v>0</v>
      </c>
      <c r="S37" s="295"/>
    </row>
    <row r="38" spans="1:21" x14ac:dyDescent="0.25">
      <c r="A38" s="297"/>
      <c r="B38" s="1">
        <v>36</v>
      </c>
      <c r="C38" s="1"/>
      <c r="D38" s="121">
        <v>2</v>
      </c>
      <c r="E38" s="1">
        <v>4</v>
      </c>
      <c r="F38" s="226">
        <f>$B$108*($L$9*$B$74+$M$9*$B$73)</f>
        <v>3.5714285714285712E-2</v>
      </c>
      <c r="G38" s="118">
        <f>$B$110*($L$10*$B$71+$M$10*$B$68)</f>
        <v>0.5</v>
      </c>
      <c r="H38" s="118">
        <f>$B$108*($L$10*0+$M$10*0)</f>
        <v>0</v>
      </c>
      <c r="I38" s="227">
        <f>$B$110*($L$9*$B$74+$M$9*$B$73)</f>
        <v>3.5714285714285712E-2</v>
      </c>
      <c r="J38" s="28">
        <f t="shared" si="0"/>
        <v>0</v>
      </c>
      <c r="K38" s="28">
        <f t="shared" si="1"/>
        <v>0.4642857142857143</v>
      </c>
      <c r="L38" s="108">
        <f t="shared" si="4"/>
        <v>3.8461538461538457E-2</v>
      </c>
      <c r="M38" s="30">
        <f t="shared" si="2"/>
        <v>0.96153846153846156</v>
      </c>
      <c r="N38" s="28">
        <f t="shared" si="5"/>
        <v>1.3736263736263735E-3</v>
      </c>
      <c r="O38" s="28">
        <f t="shared" si="6"/>
        <v>1.7857142857142856E-2</v>
      </c>
      <c r="P38" s="28">
        <f t="shared" si="3"/>
        <v>1.9230769230769228E-2</v>
      </c>
      <c r="Q38" s="118">
        <f>PRODUCT(NodeProb_WLL3!D15:G15)</f>
        <v>0.11062183937601783</v>
      </c>
      <c r="R38" s="118">
        <f t="shared" si="7"/>
        <v>2.1273430649234194E-3</v>
      </c>
      <c r="S38" s="295"/>
      <c r="T38" s="1"/>
      <c r="U38" s="1"/>
    </row>
    <row r="39" spans="1:21" x14ac:dyDescent="0.25">
      <c r="A39" s="297"/>
      <c r="B39">
        <v>37</v>
      </c>
      <c r="D39">
        <v>2</v>
      </c>
      <c r="E39">
        <v>3</v>
      </c>
      <c r="F39" s="222">
        <f>$B$108*($L$11*$B$68+$M$11*$B$71)</f>
        <v>0.5</v>
      </c>
      <c r="G39" s="117">
        <f>$B$109*($L$12*$B$73+$M$12*$B$74)</f>
        <v>3.5714285714285712E-2</v>
      </c>
      <c r="H39" s="117">
        <f>$B$108*($L$12*$B$73+$M$12*$B$74)</f>
        <v>3.5714285714285712E-2</v>
      </c>
      <c r="I39" s="223">
        <f>$B$109*($L$11*0+$M$11*0)</f>
        <v>0</v>
      </c>
      <c r="J39" s="28">
        <f t="shared" si="0"/>
        <v>0.4642857142857143</v>
      </c>
      <c r="K39" s="28">
        <f t="shared" si="1"/>
        <v>0</v>
      </c>
      <c r="L39" s="108">
        <f t="shared" si="4"/>
        <v>0.96153846153846156</v>
      </c>
      <c r="M39" s="30">
        <f t="shared" si="2"/>
        <v>3.8461538461538436E-2</v>
      </c>
      <c r="N39" s="28">
        <f t="shared" si="5"/>
        <v>1.7857142857142856E-2</v>
      </c>
      <c r="O39" s="28">
        <f t="shared" si="6"/>
        <v>1.3736263736263735E-3</v>
      </c>
      <c r="P39" s="28">
        <f t="shared" si="3"/>
        <v>1.9230769230769228E-2</v>
      </c>
      <c r="Q39" s="116">
        <f>PRODUCT(NodeProb_WLL3!D19:G19)</f>
        <v>6.729974041557997E-2</v>
      </c>
      <c r="R39" s="116">
        <f t="shared" si="7"/>
        <v>1.2942257772226916E-3</v>
      </c>
      <c r="S39" s="295"/>
    </row>
    <row r="40" spans="1:21" x14ac:dyDescent="0.25">
      <c r="A40" s="297"/>
      <c r="B40">
        <v>38</v>
      </c>
      <c r="D40" s="119">
        <v>2</v>
      </c>
      <c r="E40">
        <v>3</v>
      </c>
      <c r="F40" s="224">
        <f>$B$108*($L$13*$B$69+$M$13*$B$69)</f>
        <v>0</v>
      </c>
      <c r="G40" s="221">
        <f>$B$109*($L$14*$B$69+$M$14*$B$69)</f>
        <v>0</v>
      </c>
      <c r="H40" s="221">
        <f>$B$108*($L$14*0+$M$14*0)</f>
        <v>0</v>
      </c>
      <c r="I40" s="225">
        <f>$B$109*($L$13*0+$M$13*0)</f>
        <v>0</v>
      </c>
      <c r="J40" s="28">
        <f t="shared" si="0"/>
        <v>0</v>
      </c>
      <c r="K40" s="28">
        <f t="shared" si="1"/>
        <v>0</v>
      </c>
      <c r="L40" s="108">
        <f t="shared" si="4"/>
        <v>0.5</v>
      </c>
      <c r="M40" s="30">
        <f t="shared" si="2"/>
        <v>0.5</v>
      </c>
      <c r="N40" s="28">
        <f t="shared" si="5"/>
        <v>0</v>
      </c>
      <c r="O40" s="28">
        <f t="shared" si="6"/>
        <v>0</v>
      </c>
      <c r="P40" s="28">
        <f t="shared" si="3"/>
        <v>0</v>
      </c>
      <c r="Q40" s="116">
        <f>PRODUCT(NodeProb_WLL3!D23:G23)</f>
        <v>7.2078420208402202E-2</v>
      </c>
      <c r="R40" s="116">
        <f t="shared" si="7"/>
        <v>0</v>
      </c>
      <c r="S40" s="295"/>
    </row>
    <row r="41" spans="1:21" x14ac:dyDescent="0.25">
      <c r="A41" s="297"/>
      <c r="B41">
        <v>39</v>
      </c>
      <c r="D41" s="119">
        <v>2</v>
      </c>
      <c r="E41">
        <v>3</v>
      </c>
      <c r="F41" s="224">
        <f>$B$108*($L$15*$B$72+$M$15*$B$72)</f>
        <v>0.75</v>
      </c>
      <c r="G41" s="221">
        <f>$B$109*($L$16*$B$72+$M$16*$B$72)</f>
        <v>0.75</v>
      </c>
      <c r="H41" s="221">
        <f>$B$108*($L$16*$B$74+$M$16*$B$74)</f>
        <v>0</v>
      </c>
      <c r="I41" s="225">
        <f>$B$109*($L$15*$B$74+$M$15*$B$74)</f>
        <v>0</v>
      </c>
      <c r="J41" s="28">
        <f t="shared" si="0"/>
        <v>0</v>
      </c>
      <c r="K41" s="28">
        <f t="shared" si="1"/>
        <v>0</v>
      </c>
      <c r="L41" s="108">
        <f t="shared" si="4"/>
        <v>0.5</v>
      </c>
      <c r="M41" s="30">
        <f t="shared" si="2"/>
        <v>0.5</v>
      </c>
      <c r="N41" s="28">
        <f t="shared" si="5"/>
        <v>0.375</v>
      </c>
      <c r="O41" s="28">
        <f t="shared" si="6"/>
        <v>0.375</v>
      </c>
      <c r="P41" s="28">
        <f t="shared" si="3"/>
        <v>0.75</v>
      </c>
      <c r="Q41" s="116">
        <f>PRODUCT(NodeProb_WLL3!D27:G27)</f>
        <v>0</v>
      </c>
      <c r="R41" s="116">
        <f t="shared" si="7"/>
        <v>0</v>
      </c>
      <c r="S41" s="295"/>
    </row>
    <row r="42" spans="1:21" x14ac:dyDescent="0.25">
      <c r="A42" s="297"/>
      <c r="B42" s="1">
        <v>40</v>
      </c>
      <c r="C42" s="1"/>
      <c r="D42" s="121">
        <v>2</v>
      </c>
      <c r="E42" s="1">
        <v>3</v>
      </c>
      <c r="F42" s="226">
        <f>$B$108*($L$17*$B$74+$M$17*$B$73)</f>
        <v>3.5714285714285712E-2</v>
      </c>
      <c r="G42" s="118">
        <f>$B$109*($L$18*$B$71+$M$18*$B$68)</f>
        <v>0.5</v>
      </c>
      <c r="H42" s="118">
        <f>$B$108*($L$18*0+$M$18*0)</f>
        <v>0</v>
      </c>
      <c r="I42" s="227">
        <f>$B$109*($L$17*$B$74+$M$17*$B$73)</f>
        <v>3.5714285714285712E-2</v>
      </c>
      <c r="J42" s="28">
        <f t="shared" si="0"/>
        <v>0</v>
      </c>
      <c r="K42" s="28">
        <f t="shared" si="1"/>
        <v>0.4642857142857143</v>
      </c>
      <c r="L42" s="108">
        <f t="shared" si="4"/>
        <v>3.8461538461538457E-2</v>
      </c>
      <c r="M42" s="30">
        <f t="shared" si="2"/>
        <v>0.96153846153846156</v>
      </c>
      <c r="N42" s="28">
        <f t="shared" si="5"/>
        <v>1.3736263736263735E-3</v>
      </c>
      <c r="O42" s="28">
        <f t="shared" si="6"/>
        <v>1.7857142857142856E-2</v>
      </c>
      <c r="P42" s="28">
        <f t="shared" si="3"/>
        <v>1.9230769230769228E-2</v>
      </c>
      <c r="Q42" s="118">
        <f>PRODUCT(NodeProb_WLL3!D31:G31)</f>
        <v>0.11062183937601783</v>
      </c>
      <c r="R42" s="118">
        <f t="shared" si="7"/>
        <v>2.1273430649234194E-3</v>
      </c>
      <c r="S42" s="295"/>
      <c r="T42" s="1"/>
      <c r="U42" s="1"/>
    </row>
    <row r="43" spans="1:21" x14ac:dyDescent="0.25">
      <c r="A43" s="297"/>
      <c r="B43">
        <v>41</v>
      </c>
      <c r="D43">
        <v>1</v>
      </c>
      <c r="E43" s="115">
        <v>4</v>
      </c>
      <c r="F43" s="222">
        <f>$B$107*($L$19*$B$68+$M$19*$B$71)</f>
        <v>0.5</v>
      </c>
      <c r="G43" s="117">
        <f>$B$110*($L$20*$B$73+$M$20*$B$74)</f>
        <v>3.5714285714285712E-2</v>
      </c>
      <c r="H43" s="117">
        <f>$B$107*($L$20*$B$73+$M$20*$B$74)</f>
        <v>3.5714285714285712E-2</v>
      </c>
      <c r="I43" s="223">
        <f>$B$110*($L$19*0+$M$19*0)</f>
        <v>0</v>
      </c>
      <c r="J43" s="28">
        <f t="shared" si="0"/>
        <v>0.4642857142857143</v>
      </c>
      <c r="K43" s="28">
        <f t="shared" si="1"/>
        <v>0</v>
      </c>
      <c r="L43" s="108">
        <f t="shared" si="4"/>
        <v>0.96153846153846156</v>
      </c>
      <c r="M43" s="30">
        <f t="shared" si="2"/>
        <v>3.8461538461538436E-2</v>
      </c>
      <c r="N43" s="28">
        <f t="shared" si="5"/>
        <v>1.7857142857142856E-2</v>
      </c>
      <c r="O43" s="28">
        <f t="shared" si="6"/>
        <v>1.3736263736263735E-3</v>
      </c>
      <c r="P43" s="28">
        <f t="shared" si="3"/>
        <v>1.9230769230769228E-2</v>
      </c>
      <c r="Q43" s="116">
        <f>PRODUCT(NodeProb_WLL3!D35:G35)</f>
        <v>6.729974041557997E-2</v>
      </c>
      <c r="R43" s="116">
        <f t="shared" si="7"/>
        <v>1.2942257772226916E-3</v>
      </c>
      <c r="S43" s="295"/>
    </row>
    <row r="44" spans="1:21" x14ac:dyDescent="0.25">
      <c r="A44" s="297"/>
      <c r="B44">
        <v>42</v>
      </c>
      <c r="D44" s="119">
        <v>1</v>
      </c>
      <c r="E44">
        <v>4</v>
      </c>
      <c r="F44" s="224">
        <f>$B$107*($L$21*$B$69+$M$21*$B$69)</f>
        <v>0</v>
      </c>
      <c r="G44" s="221">
        <f>$B$110*($L$22*$B$69+$M$22*$B$69)</f>
        <v>0</v>
      </c>
      <c r="H44" s="221">
        <f>$B$107*($L$22*0+$M$22*0)</f>
        <v>0</v>
      </c>
      <c r="I44" s="225">
        <f>$B$110*($L$21*0+$M$21*0)</f>
        <v>0</v>
      </c>
      <c r="J44" s="28">
        <f t="shared" si="0"/>
        <v>0</v>
      </c>
      <c r="K44" s="28">
        <f t="shared" si="1"/>
        <v>0</v>
      </c>
      <c r="L44" s="108">
        <f t="shared" si="4"/>
        <v>0.5</v>
      </c>
      <c r="M44" s="30">
        <f t="shared" si="2"/>
        <v>0.5</v>
      </c>
      <c r="N44" s="28">
        <f t="shared" si="5"/>
        <v>0</v>
      </c>
      <c r="O44" s="28">
        <f t="shared" si="6"/>
        <v>0</v>
      </c>
      <c r="P44" s="28">
        <f t="shared" si="3"/>
        <v>0</v>
      </c>
      <c r="Q44" s="116">
        <f>PRODUCT(NodeProb_WLL3!D39:G39)</f>
        <v>7.2078420208402202E-2</v>
      </c>
      <c r="R44" s="116">
        <f t="shared" si="7"/>
        <v>0</v>
      </c>
      <c r="S44" s="295"/>
    </row>
    <row r="45" spans="1:21" x14ac:dyDescent="0.25">
      <c r="A45" s="297"/>
      <c r="B45">
        <v>43</v>
      </c>
      <c r="D45" s="119">
        <v>1</v>
      </c>
      <c r="E45">
        <v>4</v>
      </c>
      <c r="F45" s="224">
        <f>$B$107*($L$23*$B$72+$M$23*$B$72)</f>
        <v>0.75</v>
      </c>
      <c r="G45" s="221">
        <f>$B$110*($L$24*$B$72+$M$24*$B$72)</f>
        <v>0.75</v>
      </c>
      <c r="H45" s="221">
        <f>$B$107*($L$24*$B$74+$M$24*$B$74)</f>
        <v>0</v>
      </c>
      <c r="I45" s="225">
        <f>$B$110*($L$23*$B$74+$M$23*$B$74)</f>
        <v>0</v>
      </c>
      <c r="J45" s="28">
        <f t="shared" si="0"/>
        <v>0</v>
      </c>
      <c r="K45" s="28">
        <f t="shared" si="1"/>
        <v>0</v>
      </c>
      <c r="L45" s="108">
        <f t="shared" si="4"/>
        <v>0.5</v>
      </c>
      <c r="M45" s="30">
        <f t="shared" si="2"/>
        <v>0.5</v>
      </c>
      <c r="N45" s="28">
        <f t="shared" si="5"/>
        <v>0.375</v>
      </c>
      <c r="O45" s="28">
        <f t="shared" si="6"/>
        <v>0.375</v>
      </c>
      <c r="P45" s="28">
        <f t="shared" si="3"/>
        <v>0.75</v>
      </c>
      <c r="Q45" s="116">
        <f>PRODUCT(NodeProb_WLL3!D43:G43)</f>
        <v>0</v>
      </c>
      <c r="R45" s="116">
        <f t="shared" si="7"/>
        <v>0</v>
      </c>
      <c r="S45" s="295"/>
    </row>
    <row r="46" spans="1:21" x14ac:dyDescent="0.25">
      <c r="A46" s="297"/>
      <c r="B46">
        <v>44</v>
      </c>
      <c r="D46" s="119">
        <v>1</v>
      </c>
      <c r="E46" s="1">
        <v>4</v>
      </c>
      <c r="F46" s="226">
        <f>$B$107*($L$25*$B$74+$M$25*$B$73)</f>
        <v>3.5714285714285712E-2</v>
      </c>
      <c r="G46" s="118">
        <f>$B$110*($L$26*$B$71+$M$26*$B$68)</f>
        <v>0.5</v>
      </c>
      <c r="H46" s="118">
        <f>$B$107*($L$26*0+$M$26*0)</f>
        <v>0</v>
      </c>
      <c r="I46" s="227">
        <f>$B$110*($L$25*$B$74+$M$25*$B$73)</f>
        <v>3.5714285714285712E-2</v>
      </c>
      <c r="J46" s="28">
        <f t="shared" si="0"/>
        <v>0</v>
      </c>
      <c r="K46" s="28">
        <f t="shared" si="1"/>
        <v>0.4642857142857143</v>
      </c>
      <c r="L46" s="108">
        <f t="shared" si="4"/>
        <v>3.8461538461538457E-2</v>
      </c>
      <c r="M46" s="30">
        <f t="shared" si="2"/>
        <v>0.96153846153846156</v>
      </c>
      <c r="N46" s="28">
        <f t="shared" si="5"/>
        <v>1.3736263736263735E-3</v>
      </c>
      <c r="O46" s="28">
        <f t="shared" si="6"/>
        <v>1.7857142857142856E-2</v>
      </c>
      <c r="P46" s="28">
        <f t="shared" si="3"/>
        <v>1.9230769230769228E-2</v>
      </c>
      <c r="Q46" s="118">
        <f>PRODUCT(NodeProb_WLL3!D47:G47)</f>
        <v>0.11062183937601783</v>
      </c>
      <c r="R46" s="116">
        <f t="shared" si="7"/>
        <v>2.1273430649234194E-3</v>
      </c>
      <c r="S46" s="295"/>
    </row>
    <row r="47" spans="1:21" x14ac:dyDescent="0.25">
      <c r="A47" s="297"/>
      <c r="B47" s="115">
        <v>45</v>
      </c>
      <c r="C47" s="115"/>
      <c r="D47" s="115">
        <v>1</v>
      </c>
      <c r="E47">
        <v>3</v>
      </c>
      <c r="F47" s="222">
        <f>$B$107*($L$27*$B$68+$M$27*$B$71)</f>
        <v>0.5</v>
      </c>
      <c r="G47" s="117">
        <f>$B$109*($L$28*$B$73+$M$28*$B$74)</f>
        <v>3.5714285714285712E-2</v>
      </c>
      <c r="H47" s="117">
        <f>$B$107*($L$28*$B$73+$M$28*$B$74)</f>
        <v>3.5714285714285712E-2</v>
      </c>
      <c r="I47" s="223">
        <f>$B$109*($L$27*0+$M$27*0)</f>
        <v>0</v>
      </c>
      <c r="J47" s="28">
        <f t="shared" si="0"/>
        <v>0.4642857142857143</v>
      </c>
      <c r="K47" s="28">
        <f t="shared" si="1"/>
        <v>0</v>
      </c>
      <c r="L47" s="108">
        <f t="shared" si="4"/>
        <v>0.96153846153846156</v>
      </c>
      <c r="M47" s="30">
        <f t="shared" si="2"/>
        <v>3.8461538461538436E-2</v>
      </c>
      <c r="N47" s="28">
        <f t="shared" si="5"/>
        <v>1.7857142857142856E-2</v>
      </c>
      <c r="O47" s="28">
        <f t="shared" si="6"/>
        <v>1.3736263736263735E-3</v>
      </c>
      <c r="P47" s="28">
        <f t="shared" si="3"/>
        <v>1.9230769230769228E-2</v>
      </c>
      <c r="Q47" s="116">
        <f>PRODUCT(NodeProb_WLL3!D51:G51)</f>
        <v>6.729974041557997E-2</v>
      </c>
      <c r="R47" s="117">
        <f t="shared" si="7"/>
        <v>1.2942257772226916E-3</v>
      </c>
      <c r="S47" s="295"/>
      <c r="T47" s="115"/>
      <c r="U47" s="115"/>
    </row>
    <row r="48" spans="1:21" x14ac:dyDescent="0.25">
      <c r="A48" s="297"/>
      <c r="B48">
        <v>46</v>
      </c>
      <c r="D48" s="119">
        <v>1</v>
      </c>
      <c r="E48">
        <v>3</v>
      </c>
      <c r="F48" s="224">
        <f>$B$107*($L$29*$B$69+$M$29*$B$69)</f>
        <v>0</v>
      </c>
      <c r="G48" s="221">
        <f>$B$109*($L$30*$B$69+$M$30*$B$69)</f>
        <v>0</v>
      </c>
      <c r="H48" s="221">
        <f>$B$107*($L$30*0+$M$30*0)</f>
        <v>0</v>
      </c>
      <c r="I48" s="225">
        <f>$B$109*($L$29*0+$M$29*0)</f>
        <v>0</v>
      </c>
      <c r="J48" s="28">
        <f t="shared" si="0"/>
        <v>0</v>
      </c>
      <c r="K48" s="28">
        <f t="shared" si="1"/>
        <v>0</v>
      </c>
      <c r="L48" s="108">
        <f t="shared" si="4"/>
        <v>0.5</v>
      </c>
      <c r="M48" s="30">
        <f t="shared" si="2"/>
        <v>0.5</v>
      </c>
      <c r="N48" s="28">
        <f t="shared" si="5"/>
        <v>0</v>
      </c>
      <c r="O48" s="28">
        <f t="shared" si="6"/>
        <v>0</v>
      </c>
      <c r="P48" s="28">
        <f t="shared" si="3"/>
        <v>0</v>
      </c>
      <c r="Q48" s="116">
        <f>PRODUCT(NodeProb_WLL3!D55:G55)</f>
        <v>7.2078420208402202E-2</v>
      </c>
      <c r="R48" s="116">
        <f t="shared" si="7"/>
        <v>0</v>
      </c>
      <c r="S48" s="295"/>
    </row>
    <row r="49" spans="1:21" x14ac:dyDescent="0.25">
      <c r="A49" s="297"/>
      <c r="B49">
        <v>47</v>
      </c>
      <c r="D49" s="119">
        <v>1</v>
      </c>
      <c r="E49">
        <v>3</v>
      </c>
      <c r="F49" s="224">
        <f>$B$107*($L$31*$B$72+$M$31*$B$72)</f>
        <v>0.75</v>
      </c>
      <c r="G49" s="221">
        <f>$B$109*($L$32*$B$72+$M$32*$B$72)</f>
        <v>0.75</v>
      </c>
      <c r="H49" s="221">
        <f>$B$107*($L$32*$B$74+$M$32*$B$74)</f>
        <v>0</v>
      </c>
      <c r="I49" s="225">
        <f>$B$109*($L$31*$B$74+$M$31*$B$74)</f>
        <v>0</v>
      </c>
      <c r="J49" s="28">
        <f t="shared" si="0"/>
        <v>0</v>
      </c>
      <c r="K49" s="28">
        <f t="shared" si="1"/>
        <v>0</v>
      </c>
      <c r="L49" s="108">
        <f t="shared" si="4"/>
        <v>0.5</v>
      </c>
      <c r="M49" s="30">
        <f t="shared" si="2"/>
        <v>0.5</v>
      </c>
      <c r="N49" s="28">
        <f t="shared" si="5"/>
        <v>0.375</v>
      </c>
      <c r="O49" s="28">
        <f t="shared" si="6"/>
        <v>0.375</v>
      </c>
      <c r="P49" s="28">
        <f t="shared" si="3"/>
        <v>0.75</v>
      </c>
      <c r="Q49" s="116">
        <f>PRODUCT(NodeProb_WLL3!D59:G59)</f>
        <v>0</v>
      </c>
      <c r="R49" s="116">
        <f t="shared" si="7"/>
        <v>0</v>
      </c>
      <c r="S49" s="295"/>
    </row>
    <row r="50" spans="1:21" x14ac:dyDescent="0.25">
      <c r="A50" s="297"/>
      <c r="B50">
        <v>48</v>
      </c>
      <c r="D50" s="119">
        <v>1</v>
      </c>
      <c r="E50" s="1">
        <v>3</v>
      </c>
      <c r="F50" s="226">
        <f>$B$107*($L$33*$B$74+$M$33*$B$73)</f>
        <v>3.5714285714285712E-2</v>
      </c>
      <c r="G50" s="118">
        <f>$B$109*($L$34*$B$71+$M$34*$B$68)</f>
        <v>0.5</v>
      </c>
      <c r="H50" s="118">
        <f>$B$107*($L$34*0+$M$34*0)</f>
        <v>0</v>
      </c>
      <c r="I50" s="227">
        <f>$B$109*($L$33*$B$74+$M$33*$B$73)</f>
        <v>3.5714285714285712E-2</v>
      </c>
      <c r="J50" s="28">
        <f t="shared" si="0"/>
        <v>0</v>
      </c>
      <c r="K50" s="28">
        <f t="shared" si="1"/>
        <v>0.4642857142857143</v>
      </c>
      <c r="L50" s="108">
        <f t="shared" si="4"/>
        <v>3.8461538461538457E-2</v>
      </c>
      <c r="M50" s="30">
        <f t="shared" si="2"/>
        <v>0.96153846153846156</v>
      </c>
      <c r="N50" s="28">
        <f t="shared" si="5"/>
        <v>1.3736263736263735E-3</v>
      </c>
      <c r="O50" s="28">
        <f t="shared" si="6"/>
        <v>1.7857142857142856E-2</v>
      </c>
      <c r="P50" s="28">
        <f t="shared" si="3"/>
        <v>1.9230769230769228E-2</v>
      </c>
      <c r="Q50" s="116">
        <f>PRODUCT(NodeProb_WLL3!D63:G63)</f>
        <v>0.11062183937601783</v>
      </c>
      <c r="R50" s="116">
        <f t="shared" si="7"/>
        <v>2.1273430649234194E-3</v>
      </c>
      <c r="S50" s="296"/>
    </row>
    <row r="51" spans="1:21" x14ac:dyDescent="0.25">
      <c r="A51" s="292" t="s">
        <v>57</v>
      </c>
      <c r="B51" s="115">
        <v>49</v>
      </c>
      <c r="C51" s="115"/>
      <c r="D51" s="115">
        <v>2</v>
      </c>
      <c r="E51" s="115">
        <v>3</v>
      </c>
      <c r="F51" s="224">
        <f>$J$35</f>
        <v>0.4642857142857143</v>
      </c>
      <c r="G51" s="221">
        <f>$L$36*$K$5+$M$36*$K$6</f>
        <v>0.5</v>
      </c>
      <c r="H51" s="221">
        <f>$J$36</f>
        <v>0</v>
      </c>
      <c r="I51" s="225">
        <f>$L$35*$K$3+$M$35*$K$4</f>
        <v>1.9230769230769218E-2</v>
      </c>
      <c r="J51" s="28">
        <f t="shared" si="0"/>
        <v>0</v>
      </c>
      <c r="K51" s="28">
        <f t="shared" si="1"/>
        <v>3.5714285714285698E-2</v>
      </c>
      <c r="L51" s="108">
        <f t="shared" si="4"/>
        <v>0.48285714285714287</v>
      </c>
      <c r="M51" s="30">
        <f t="shared" si="2"/>
        <v>0.51714285714285713</v>
      </c>
      <c r="N51" s="28">
        <f t="shared" si="5"/>
        <v>0.22418367346938775</v>
      </c>
      <c r="O51" s="28">
        <f t="shared" si="6"/>
        <v>0.23214285714285715</v>
      </c>
      <c r="P51" s="28">
        <f t="shared" si="3"/>
        <v>0.45632653061224493</v>
      </c>
      <c r="Q51" s="117">
        <f>PRODUCT(NodeProb_WLL3!E3:G3)</f>
        <v>0.13937816062398217</v>
      </c>
      <c r="R51" s="117">
        <f t="shared" si="7"/>
        <v>6.3601952480657989E-2</v>
      </c>
      <c r="S51" s="295">
        <f>SUM(R51:R58)</f>
        <v>0.25440780992263196</v>
      </c>
      <c r="T51" s="115"/>
      <c r="U51" s="115"/>
    </row>
    <row r="52" spans="1:21" x14ac:dyDescent="0.25">
      <c r="A52" s="293"/>
      <c r="B52">
        <v>50</v>
      </c>
      <c r="D52" s="119">
        <v>2</v>
      </c>
      <c r="E52">
        <v>3</v>
      </c>
      <c r="F52" s="224">
        <f>$J$37</f>
        <v>0</v>
      </c>
      <c r="G52" s="221">
        <f>$L$38*$K$9+$M$38*$K$10</f>
        <v>0.50961538461538458</v>
      </c>
      <c r="H52" s="221">
        <f>$J$38</f>
        <v>0</v>
      </c>
      <c r="I52" s="225">
        <f>$L$37*$K$7+$M$37*$K$8</f>
        <v>0</v>
      </c>
      <c r="J52" s="28">
        <f t="shared" si="0"/>
        <v>0</v>
      </c>
      <c r="K52" s="28">
        <f t="shared" si="1"/>
        <v>0.50961538461538458</v>
      </c>
      <c r="L52" s="108">
        <f t="shared" si="4"/>
        <v>0</v>
      </c>
      <c r="M52" s="30">
        <f t="shared" si="2"/>
        <v>1</v>
      </c>
      <c r="N52" s="28">
        <f t="shared" si="5"/>
        <v>0</v>
      </c>
      <c r="O52" s="28">
        <f t="shared" si="6"/>
        <v>0</v>
      </c>
      <c r="P52" s="28">
        <f t="shared" si="3"/>
        <v>0</v>
      </c>
      <c r="Q52" s="116">
        <f>PRODUCT(NodeProb_WLL3!E11:G11)</f>
        <v>0.11062183937601783</v>
      </c>
      <c r="R52" s="116">
        <f t="shared" si="7"/>
        <v>0</v>
      </c>
      <c r="S52" s="295"/>
    </row>
    <row r="53" spans="1:21" x14ac:dyDescent="0.25">
      <c r="A53" s="293"/>
      <c r="B53">
        <v>51</v>
      </c>
      <c r="D53" s="119">
        <v>2</v>
      </c>
      <c r="E53">
        <v>4</v>
      </c>
      <c r="F53" s="224">
        <f>$J$39</f>
        <v>0.4642857142857143</v>
      </c>
      <c r="G53" s="221">
        <f>$L$40*$K$13+$M$40*$K$14</f>
        <v>0.5</v>
      </c>
      <c r="H53" s="221">
        <f>$J$40</f>
        <v>0</v>
      </c>
      <c r="I53" s="225">
        <f>$L$39*$K$11+$M$39*$K$12</f>
        <v>1.9230769230769218E-2</v>
      </c>
      <c r="J53" s="28">
        <f t="shared" si="0"/>
        <v>0</v>
      </c>
      <c r="K53" s="28">
        <f t="shared" si="1"/>
        <v>3.5714285714285698E-2</v>
      </c>
      <c r="L53" s="108">
        <f t="shared" si="4"/>
        <v>0.48285714285714287</v>
      </c>
      <c r="M53" s="30">
        <f t="shared" si="2"/>
        <v>0.51714285714285713</v>
      </c>
      <c r="N53" s="28">
        <f t="shared" si="5"/>
        <v>0.22418367346938775</v>
      </c>
      <c r="O53" s="28">
        <f t="shared" si="6"/>
        <v>0.23214285714285715</v>
      </c>
      <c r="P53" s="28">
        <f t="shared" si="3"/>
        <v>0.45632653061224493</v>
      </c>
      <c r="Q53" s="116">
        <f>PRODUCT(NodeProb_WLL3!E19:G19)</f>
        <v>0.13937816062398217</v>
      </c>
      <c r="R53" s="116">
        <f t="shared" si="7"/>
        <v>6.3601952480657989E-2</v>
      </c>
      <c r="S53" s="295"/>
    </row>
    <row r="54" spans="1:21" x14ac:dyDescent="0.25">
      <c r="A54" s="293"/>
      <c r="B54">
        <v>52</v>
      </c>
      <c r="D54" s="119">
        <v>2</v>
      </c>
      <c r="E54">
        <v>4</v>
      </c>
      <c r="F54" s="224">
        <f>$J$41</f>
        <v>0</v>
      </c>
      <c r="G54" s="221">
        <f>$L$42*$K$17+$M$42*$K$18</f>
        <v>0.50961538461538458</v>
      </c>
      <c r="H54" s="221">
        <f>$J$42</f>
        <v>0</v>
      </c>
      <c r="I54" s="225">
        <f>$L$41*$K$15+$M$41*$K$16</f>
        <v>0</v>
      </c>
      <c r="J54" s="28">
        <f t="shared" si="0"/>
        <v>0</v>
      </c>
      <c r="K54" s="28">
        <f t="shared" si="1"/>
        <v>0.50961538461538458</v>
      </c>
      <c r="L54" s="108">
        <f t="shared" si="4"/>
        <v>0</v>
      </c>
      <c r="M54" s="30">
        <f t="shared" si="2"/>
        <v>1</v>
      </c>
      <c r="N54" s="28">
        <f t="shared" si="5"/>
        <v>0</v>
      </c>
      <c r="O54" s="28">
        <f t="shared" si="6"/>
        <v>0</v>
      </c>
      <c r="P54" s="28">
        <f t="shared" si="3"/>
        <v>0</v>
      </c>
      <c r="Q54" s="116">
        <f>PRODUCT(NodeProb_WLL3!E27:G27)</f>
        <v>0.11062183937601783</v>
      </c>
      <c r="R54" s="116">
        <f t="shared" si="7"/>
        <v>0</v>
      </c>
      <c r="S54" s="295"/>
    </row>
    <row r="55" spans="1:21" x14ac:dyDescent="0.25">
      <c r="A55" s="293"/>
      <c r="B55">
        <v>53</v>
      </c>
      <c r="D55" s="119">
        <v>1</v>
      </c>
      <c r="E55">
        <v>3</v>
      </c>
      <c r="F55" s="224">
        <f>$J$43</f>
        <v>0.4642857142857143</v>
      </c>
      <c r="G55" s="221">
        <f>$L$44*$K$21+$M$44*$K$22</f>
        <v>0.5</v>
      </c>
      <c r="H55" s="221">
        <f>$J$44</f>
        <v>0</v>
      </c>
      <c r="I55" s="225">
        <f>$L$43*$K$19+$M$43*$K$20</f>
        <v>1.9230769230769218E-2</v>
      </c>
      <c r="J55" s="28">
        <f t="shared" si="0"/>
        <v>0</v>
      </c>
      <c r="K55" s="28">
        <f t="shared" si="1"/>
        <v>3.5714285714285698E-2</v>
      </c>
      <c r="L55" s="108">
        <f t="shared" si="4"/>
        <v>0.48285714285714287</v>
      </c>
      <c r="M55" s="30">
        <f t="shared" si="2"/>
        <v>0.51714285714285713</v>
      </c>
      <c r="N55" s="28">
        <f t="shared" si="5"/>
        <v>0.22418367346938775</v>
      </c>
      <c r="O55" s="28">
        <f t="shared" si="6"/>
        <v>0.23214285714285715</v>
      </c>
      <c r="P55" s="28">
        <f t="shared" si="3"/>
        <v>0.45632653061224493</v>
      </c>
      <c r="Q55" s="116">
        <f>PRODUCT(NodeProb_WLL3!E35:G35)</f>
        <v>0.13937816062398217</v>
      </c>
      <c r="R55" s="116">
        <f t="shared" si="7"/>
        <v>6.3601952480657989E-2</v>
      </c>
      <c r="S55" s="295"/>
    </row>
    <row r="56" spans="1:21" x14ac:dyDescent="0.25">
      <c r="A56" s="293"/>
      <c r="B56">
        <v>54</v>
      </c>
      <c r="D56" s="119">
        <v>1</v>
      </c>
      <c r="E56">
        <v>3</v>
      </c>
      <c r="F56" s="224">
        <f>$J$45</f>
        <v>0</v>
      </c>
      <c r="G56" s="221">
        <f>$L$46*$K$25+$M$46*$K$26</f>
        <v>0.50961538461538458</v>
      </c>
      <c r="H56" s="221">
        <f>$J$46</f>
        <v>0</v>
      </c>
      <c r="I56" s="225">
        <f>$L$45*$K$23+$M$45*$K$24</f>
        <v>0</v>
      </c>
      <c r="J56" s="28">
        <f t="shared" si="0"/>
        <v>0</v>
      </c>
      <c r="K56" s="28">
        <f t="shared" si="1"/>
        <v>0.50961538461538458</v>
      </c>
      <c r="L56" s="108">
        <f t="shared" si="4"/>
        <v>0</v>
      </c>
      <c r="M56" s="30">
        <f t="shared" si="2"/>
        <v>1</v>
      </c>
      <c r="N56" s="28">
        <f t="shared" si="5"/>
        <v>0</v>
      </c>
      <c r="O56" s="28">
        <f t="shared" si="6"/>
        <v>0</v>
      </c>
      <c r="P56" s="28">
        <f t="shared" si="3"/>
        <v>0</v>
      </c>
      <c r="Q56" s="116">
        <f>PRODUCT(NodeProb_WLL3!E43:G43)</f>
        <v>0.11062183937601783</v>
      </c>
      <c r="R56" s="116">
        <f t="shared" si="7"/>
        <v>0</v>
      </c>
      <c r="S56" s="295"/>
    </row>
    <row r="57" spans="1:21" x14ac:dyDescent="0.25">
      <c r="A57" s="293"/>
      <c r="B57">
        <v>55</v>
      </c>
      <c r="D57" s="119">
        <v>1</v>
      </c>
      <c r="E57">
        <v>4</v>
      </c>
      <c r="F57" s="224">
        <f>$J$47</f>
        <v>0.4642857142857143</v>
      </c>
      <c r="G57" s="221">
        <f>$L$48*$K$29+$M$48*$K$30</f>
        <v>0.5</v>
      </c>
      <c r="H57" s="221">
        <f>$J$48</f>
        <v>0</v>
      </c>
      <c r="I57" s="225">
        <f>$L$47*$K$27+$M$47*$K$28</f>
        <v>1.9230769230769218E-2</v>
      </c>
      <c r="J57" s="28">
        <f t="shared" si="0"/>
        <v>0</v>
      </c>
      <c r="K57" s="28">
        <f t="shared" si="1"/>
        <v>3.5714285714285698E-2</v>
      </c>
      <c r="L57" s="108">
        <f t="shared" si="4"/>
        <v>0.48285714285714287</v>
      </c>
      <c r="M57" s="30">
        <f t="shared" si="2"/>
        <v>0.51714285714285713</v>
      </c>
      <c r="N57" s="28">
        <f t="shared" si="5"/>
        <v>0.22418367346938775</v>
      </c>
      <c r="O57" s="28">
        <f t="shared" si="6"/>
        <v>0.23214285714285715</v>
      </c>
      <c r="P57" s="28">
        <f t="shared" si="3"/>
        <v>0.45632653061224493</v>
      </c>
      <c r="Q57" s="116">
        <f>PRODUCT(NodeProb_WLL3!E51:G51)</f>
        <v>0.13937816062398217</v>
      </c>
      <c r="R57" s="116">
        <f t="shared" si="7"/>
        <v>6.3601952480657989E-2</v>
      </c>
      <c r="S57" s="295"/>
    </row>
    <row r="58" spans="1:21" x14ac:dyDescent="0.25">
      <c r="A58" s="294"/>
      <c r="B58">
        <v>56</v>
      </c>
      <c r="D58" s="119">
        <v>1</v>
      </c>
      <c r="E58">
        <v>4</v>
      </c>
      <c r="F58" s="224">
        <f>$J$49</f>
        <v>0</v>
      </c>
      <c r="G58" s="221">
        <f>$L$50*$K$33+$M$50*$K$34</f>
        <v>0.50961538461538458</v>
      </c>
      <c r="H58" s="221">
        <f>$J$50</f>
        <v>0</v>
      </c>
      <c r="I58" s="225">
        <f>$L$49*$K$31+$M$49*$K$32</f>
        <v>0</v>
      </c>
      <c r="J58" s="28">
        <f t="shared" si="0"/>
        <v>0</v>
      </c>
      <c r="K58" s="28">
        <f t="shared" si="1"/>
        <v>0.50961538461538458</v>
      </c>
      <c r="L58" s="108">
        <f t="shared" si="4"/>
        <v>0</v>
      </c>
      <c r="M58" s="30">
        <f t="shared" si="2"/>
        <v>1</v>
      </c>
      <c r="N58" s="28">
        <f t="shared" si="5"/>
        <v>0</v>
      </c>
      <c r="O58" s="28">
        <f t="shared" si="6"/>
        <v>0</v>
      </c>
      <c r="P58" s="28">
        <f t="shared" si="3"/>
        <v>0</v>
      </c>
      <c r="Q58" s="116">
        <f>PRODUCT(NodeProb_WLL3!E59:G59)</f>
        <v>0.11062183937601783</v>
      </c>
      <c r="R58" s="116">
        <f t="shared" si="7"/>
        <v>0</v>
      </c>
      <c r="S58" s="296"/>
    </row>
    <row r="59" spans="1:21" x14ac:dyDescent="0.25">
      <c r="A59" s="292" t="s">
        <v>58</v>
      </c>
      <c r="B59" s="115">
        <v>57</v>
      </c>
      <c r="C59" s="115"/>
      <c r="D59" s="115">
        <v>1</v>
      </c>
      <c r="E59" s="115">
        <v>4</v>
      </c>
      <c r="F59" s="221">
        <f>$L$51*($L$35*$J$3+$M$35*$J$4)+$M$51*($L$36*$J$5+$M$36*$J$6)</f>
        <v>0.50464285714285717</v>
      </c>
      <c r="G59" s="221">
        <f>$L$52*$K$37+$M$52*$K$38</f>
        <v>0.4642857142857143</v>
      </c>
      <c r="H59" s="221">
        <f>$L$52*($L$37*$J$7+$M$37*$J$8)+$M$52*($L$38*$J$9+$M$38*$J$10)</f>
        <v>1.9230769230769228E-2</v>
      </c>
      <c r="I59" s="221">
        <f>$L$51*$K$35+$M$51*$K$36</f>
        <v>0</v>
      </c>
      <c r="J59" s="28">
        <f t="shared" si="0"/>
        <v>4.0357142857142869E-2</v>
      </c>
      <c r="K59" s="28">
        <f t="shared" si="1"/>
        <v>0</v>
      </c>
      <c r="L59" s="108">
        <f t="shared" si="4"/>
        <v>0.52176127681249651</v>
      </c>
      <c r="M59" s="30">
        <f t="shared" si="2"/>
        <v>0.47823872318750349</v>
      </c>
      <c r="N59" s="28">
        <f t="shared" si="5"/>
        <v>0.23214285714285715</v>
      </c>
      <c r="O59" s="28">
        <f t="shared" si="6"/>
        <v>0.22203940719419807</v>
      </c>
      <c r="P59" s="28">
        <f t="shared" si="3"/>
        <v>0.45418226433705522</v>
      </c>
      <c r="Q59" s="117">
        <f>PRODUCT(NodeProb_WLL3!F3:G3)</f>
        <v>0.25</v>
      </c>
      <c r="R59" s="117">
        <f t="shared" si="7"/>
        <v>0.1135455660842638</v>
      </c>
      <c r="S59" s="295">
        <f>SUM(R59:R62)</f>
        <v>0.45418226433705522</v>
      </c>
      <c r="T59" s="115"/>
      <c r="U59" s="115"/>
    </row>
    <row r="60" spans="1:21" x14ac:dyDescent="0.25">
      <c r="A60" s="293"/>
      <c r="B60">
        <v>58</v>
      </c>
      <c r="D60" s="119">
        <v>1</v>
      </c>
      <c r="E60">
        <v>3</v>
      </c>
      <c r="F60" s="221">
        <f>$L$53*($L$39*$J$11+$M$39*$J$12)+$M$53*($L$40*$J$13+$M$40*$J$14)</f>
        <v>0.50464285714285717</v>
      </c>
      <c r="G60" s="221">
        <f>$L$54*$K$41+$M$54*$K$42</f>
        <v>0.4642857142857143</v>
      </c>
      <c r="H60" s="221">
        <f>$L$54*($L$41*$J$15+$M$41*$J$16)+$M$54*($L$42*$J$17+$M$42*$J$18)</f>
        <v>1.9230769230769228E-2</v>
      </c>
      <c r="I60" s="221">
        <f>$L$53*$K$39+$M$53*$K$40</f>
        <v>0</v>
      </c>
      <c r="J60" s="28">
        <f t="shared" si="0"/>
        <v>4.0357142857142869E-2</v>
      </c>
      <c r="K60" s="28">
        <f t="shared" si="1"/>
        <v>0</v>
      </c>
      <c r="L60" s="108">
        <f t="shared" si="4"/>
        <v>0.52176127681249651</v>
      </c>
      <c r="M60" s="30">
        <f t="shared" si="2"/>
        <v>0.47823872318750349</v>
      </c>
      <c r="N60" s="28">
        <f t="shared" si="5"/>
        <v>0.23214285714285715</v>
      </c>
      <c r="O60" s="28">
        <f t="shared" si="6"/>
        <v>0.22203940719419807</v>
      </c>
      <c r="P60" s="28">
        <f t="shared" si="3"/>
        <v>0.45418226433705522</v>
      </c>
      <c r="Q60" s="116">
        <f>PRODUCT(NodeProb_WLL3!F19:G19)</f>
        <v>0.25</v>
      </c>
      <c r="R60" s="116">
        <f t="shared" si="7"/>
        <v>0.1135455660842638</v>
      </c>
      <c r="S60" s="295"/>
    </row>
    <row r="61" spans="1:21" x14ac:dyDescent="0.25">
      <c r="A61" s="293"/>
      <c r="B61">
        <v>59</v>
      </c>
      <c r="D61" s="119">
        <v>2</v>
      </c>
      <c r="E61">
        <v>4</v>
      </c>
      <c r="F61" s="221">
        <f>$L$55*($L$43*$J$19+$M$43*$J$20)+$M$55*($L$44*$J$21+$M$44*$J$22)</f>
        <v>0.50464285714285717</v>
      </c>
      <c r="G61" s="221">
        <f>$L$56*$K$45+$M$56*$K$46</f>
        <v>0.4642857142857143</v>
      </c>
      <c r="H61" s="221">
        <f>$L$56*($L$45*$J$23+$M$45*$J$24)+$M$56*($L$46*$J$25+$M$46*$J$26)</f>
        <v>1.9230769230769228E-2</v>
      </c>
      <c r="I61" s="221">
        <f>$L$55*$K$43+$M$55*$K$44</f>
        <v>0</v>
      </c>
      <c r="J61" s="28">
        <f t="shared" si="0"/>
        <v>4.0357142857142869E-2</v>
      </c>
      <c r="K61" s="28">
        <f t="shared" si="1"/>
        <v>0</v>
      </c>
      <c r="L61" s="108">
        <f t="shared" si="4"/>
        <v>0.52176127681249651</v>
      </c>
      <c r="M61" s="30">
        <f t="shared" si="2"/>
        <v>0.47823872318750349</v>
      </c>
      <c r="N61" s="28">
        <f t="shared" si="5"/>
        <v>0.23214285714285715</v>
      </c>
      <c r="O61" s="28">
        <f t="shared" si="6"/>
        <v>0.22203940719419807</v>
      </c>
      <c r="P61" s="28">
        <f t="shared" si="3"/>
        <v>0.45418226433705522</v>
      </c>
      <c r="Q61" s="116">
        <f>PRODUCT(NodeProb_WLL3!F35:G35)</f>
        <v>0.25</v>
      </c>
      <c r="R61" s="116">
        <f t="shared" si="7"/>
        <v>0.1135455660842638</v>
      </c>
      <c r="S61" s="295"/>
    </row>
    <row r="62" spans="1:21" x14ac:dyDescent="0.25">
      <c r="A62" s="294"/>
      <c r="B62">
        <v>60</v>
      </c>
      <c r="D62" s="119">
        <v>2</v>
      </c>
      <c r="E62">
        <v>3</v>
      </c>
      <c r="F62" s="221">
        <f>$L$57*($L$47*$J$27+$M$47*$J$28)+$M$57*($L$48*$J$29+$M$48*$J$30)</f>
        <v>0.50464285714285717</v>
      </c>
      <c r="G62" s="221">
        <f>$L$58*$K$49+$M$58*$K$50</f>
        <v>0.4642857142857143</v>
      </c>
      <c r="H62" s="221">
        <f>$L$58*($L$49*$J$31+$M$49*$J$32)+$M$58*($L$50*$J$33+$M$50*$J$34)</f>
        <v>1.9230769230769228E-2</v>
      </c>
      <c r="I62" s="221">
        <f>$L$57*$K$47+$M$57*$K$48</f>
        <v>0</v>
      </c>
      <c r="J62" s="28">
        <f t="shared" si="0"/>
        <v>4.0357142857142869E-2</v>
      </c>
      <c r="K62" s="28">
        <f t="shared" si="1"/>
        <v>0</v>
      </c>
      <c r="L62" s="108">
        <f t="shared" si="4"/>
        <v>0.52176127681249651</v>
      </c>
      <c r="M62" s="30">
        <f t="shared" si="2"/>
        <v>0.47823872318750349</v>
      </c>
      <c r="N62" s="28">
        <f t="shared" si="5"/>
        <v>0.23214285714285715</v>
      </c>
      <c r="O62" s="28">
        <f t="shared" si="6"/>
        <v>0.22203940719419807</v>
      </c>
      <c r="P62" s="28">
        <f t="shared" si="3"/>
        <v>0.45418226433705522</v>
      </c>
      <c r="Q62" s="118">
        <f>PRODUCT(NodeProb_WLL3!F51:G51)</f>
        <v>0.25</v>
      </c>
      <c r="R62" s="116">
        <f t="shared" si="7"/>
        <v>0.1135455660842638</v>
      </c>
      <c r="S62" s="296"/>
    </row>
    <row r="63" spans="1:21" x14ac:dyDescent="0.25">
      <c r="A63" s="292" t="s">
        <v>59</v>
      </c>
      <c r="B63" s="115">
        <v>61</v>
      </c>
      <c r="C63" s="115"/>
      <c r="D63" s="115">
        <v>3</v>
      </c>
      <c r="E63" s="115">
        <v>4</v>
      </c>
      <c r="F63" s="222">
        <f>$L$59*$K$51+$M$59*$K$52</f>
        <v>0.26235214216990205</v>
      </c>
      <c r="G63" s="117">
        <f>$L$60*$K$53+$M$60*$K$54</f>
        <v>0.26235214216990205</v>
      </c>
      <c r="H63" s="117">
        <f>$K$60</f>
        <v>0</v>
      </c>
      <c r="I63" s="223">
        <f>$K$59</f>
        <v>0</v>
      </c>
      <c r="J63" s="28">
        <f t="shared" si="0"/>
        <v>0</v>
      </c>
      <c r="K63" s="28">
        <f t="shared" si="1"/>
        <v>0</v>
      </c>
      <c r="L63" s="108">
        <f t="shared" si="4"/>
        <v>0.5</v>
      </c>
      <c r="M63" s="30">
        <f t="shared" si="2"/>
        <v>0.5</v>
      </c>
      <c r="N63" s="28">
        <f t="shared" si="5"/>
        <v>0.13117607108495102</v>
      </c>
      <c r="O63" s="28">
        <f t="shared" si="6"/>
        <v>0.13117607108495102</v>
      </c>
      <c r="P63" s="28">
        <f t="shared" si="3"/>
        <v>0.26235214216990205</v>
      </c>
      <c r="Q63" s="117">
        <f>NodeProb_WLL3!G3</f>
        <v>0.5</v>
      </c>
      <c r="R63" s="117">
        <f t="shared" si="7"/>
        <v>0.13117607108495102</v>
      </c>
      <c r="S63" s="295">
        <f>SUM(R63:R64)</f>
        <v>0.26235214216990205</v>
      </c>
      <c r="T63" s="115"/>
      <c r="U63" s="115"/>
    </row>
    <row r="64" spans="1:21" x14ac:dyDescent="0.25">
      <c r="A64" s="294"/>
      <c r="B64">
        <v>62</v>
      </c>
      <c r="D64" s="119">
        <v>3</v>
      </c>
      <c r="E64">
        <v>4</v>
      </c>
      <c r="F64" s="222">
        <f>$L$61*$K$55+$M$61*$K$56</f>
        <v>0.26235214216990205</v>
      </c>
      <c r="G64" s="117">
        <f>$L$62*$K$57+$M$62*$K$58</f>
        <v>0.26235214216990205</v>
      </c>
      <c r="H64" s="117">
        <f>$K$62</f>
        <v>0</v>
      </c>
      <c r="I64" s="223">
        <f>$K$61</f>
        <v>0</v>
      </c>
      <c r="J64" s="28">
        <f t="shared" si="0"/>
        <v>0</v>
      </c>
      <c r="K64" s="28">
        <f t="shared" si="1"/>
        <v>0</v>
      </c>
      <c r="L64" s="108">
        <f t="shared" si="4"/>
        <v>0.5</v>
      </c>
      <c r="M64" s="30">
        <f t="shared" si="2"/>
        <v>0.5</v>
      </c>
      <c r="N64" s="28">
        <f t="shared" si="5"/>
        <v>0.13117607108495102</v>
      </c>
      <c r="O64" s="28">
        <f t="shared" si="6"/>
        <v>0.13117607108495102</v>
      </c>
      <c r="P64" s="28">
        <f t="shared" si="3"/>
        <v>0.26235214216990205</v>
      </c>
      <c r="Q64" s="116">
        <f>NodeProb_WLL3!G35</f>
        <v>0.5</v>
      </c>
      <c r="R64" s="116">
        <f t="shared" si="7"/>
        <v>0.13117607108495102</v>
      </c>
      <c r="S64" s="295"/>
    </row>
    <row r="65" spans="1:21" x14ac:dyDescent="0.25">
      <c r="A65" s="122" t="s">
        <v>60</v>
      </c>
      <c r="B65" s="123">
        <v>63</v>
      </c>
      <c r="C65" s="123"/>
      <c r="D65" s="123">
        <v>1</v>
      </c>
      <c r="E65" s="123">
        <v>2</v>
      </c>
      <c r="F65" s="118">
        <f>$L$63*$J$59+$M$63*$J$60</f>
        <v>4.0357142857142869E-2</v>
      </c>
      <c r="G65" s="118">
        <f>$L$64*$J$61+$M$64*$J$62</f>
        <v>4.0357142857142869E-2</v>
      </c>
      <c r="H65" s="118">
        <f>$L$64*($L$61*$J$55+$M$61*$J$56)+$M$64*($L$62*$J$57+$M$62*$J$58)</f>
        <v>0</v>
      </c>
      <c r="I65" s="118">
        <f>$L$63*($L$59*$J$51+$M$59*$J$52)+$M$63*($L$60*$J$53+$M$60*$J$54)</f>
        <v>0</v>
      </c>
      <c r="J65" s="28">
        <f t="shared" si="0"/>
        <v>0</v>
      </c>
      <c r="K65" s="28">
        <f t="shared" si="1"/>
        <v>0</v>
      </c>
      <c r="L65" s="108">
        <f t="shared" si="4"/>
        <v>0.5</v>
      </c>
      <c r="M65" s="30">
        <f t="shared" si="2"/>
        <v>0.5</v>
      </c>
      <c r="N65" s="28">
        <f t="shared" si="5"/>
        <v>2.0178571428571435E-2</v>
      </c>
      <c r="O65" s="28">
        <f t="shared" si="6"/>
        <v>2.0178571428571435E-2</v>
      </c>
      <c r="P65" s="28">
        <f t="shared" si="3"/>
        <v>4.0357142857142869E-2</v>
      </c>
      <c r="Q65" s="124">
        <v>1</v>
      </c>
      <c r="R65" s="124">
        <f t="shared" si="7"/>
        <v>4.0357142857142869E-2</v>
      </c>
      <c r="S65" s="125">
        <f>R65</f>
        <v>4.0357142857142869E-2</v>
      </c>
      <c r="T65" s="123"/>
      <c r="U65" s="123"/>
    </row>
    <row r="66" spans="1:21" x14ac:dyDescent="0.25">
      <c r="F66" s="113"/>
      <c r="G66" s="113"/>
      <c r="H66" s="113"/>
      <c r="I66" s="113"/>
      <c r="J66" s="113"/>
      <c r="K66" s="113"/>
      <c r="L66" s="113"/>
      <c r="M66" s="113"/>
      <c r="N66" s="113"/>
      <c r="O66" s="113"/>
      <c r="P66" s="113"/>
      <c r="R66" s="126" t="s">
        <v>17</v>
      </c>
      <c r="S66" s="127">
        <f>SUM(S3:S65)</f>
        <v>1.4564697558815904</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0.97097983725439363</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BAYPXcxf620mbEzQEoPE4k00b4reCpbHAziwxbJ1chXWSGfU9qW80te+woSbhh5MZZj71UHRBos4QSRsgag/lg==" saltValue="xF5AwWhhhoH2K6/Z4MVRmg=="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89" priority="3" operator="containsText" text="WAHR">
      <formula>NOT(ISERROR(SEARCH("WAHR",B81)))</formula>
    </cfRule>
    <cfRule type="containsText" dxfId="88" priority="4" operator="containsText" text="FALSCH">
      <formula>NOT(ISERROR(SEARCH("FALSCH",B81)))</formula>
    </cfRule>
  </conditionalFormatting>
  <conditionalFormatting sqref="I92:J103 L104:M271">
    <cfRule type="expression" dxfId="87" priority="7">
      <formula>IF(#REF!="FALSCH", , )</formula>
    </cfRule>
  </conditionalFormatting>
  <conditionalFormatting sqref="L1:M91">
    <cfRule type="expression" dxfId="86" priority="1">
      <formula>IF(#REF!="FALSCH", , )</formula>
    </cfRule>
  </conditionalFormatting>
  <conditionalFormatting sqref="N2:P2">
    <cfRule type="expression" dxfId="85" priority="5">
      <formula>IF(#REF!="FALSCH", , )</formula>
    </cfRule>
  </conditionalFormatting>
  <conditionalFormatting sqref="R2 T2">
    <cfRule type="expression" dxfId="84"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28">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2"/>
      <c r="E1" s="232"/>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2</v>
      </c>
      <c r="E3">
        <v>3</v>
      </c>
      <c r="F3" s="116">
        <f>$B$108*($B$68)</f>
        <v>0.5</v>
      </c>
      <c r="G3" s="116">
        <f>$B$109*($B$68)</f>
        <v>0.5</v>
      </c>
      <c r="H3" s="116">
        <f>$B$108*($B$69)</f>
        <v>0</v>
      </c>
      <c r="I3" s="116">
        <f>$B$109*($B$69)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117">
        <f>PRODUCT(NodeProb_WLL3!C3:G3)</f>
        <v>6.4711288861134586E-2</v>
      </c>
      <c r="R3" s="117">
        <f>$P3*$Q3</f>
        <v>3.2355644430567293E-2</v>
      </c>
      <c r="S3" s="295">
        <f>SUM(R3:R34)</f>
        <v>0.19515431276793452</v>
      </c>
      <c r="T3" s="115"/>
      <c r="U3" s="115"/>
    </row>
    <row r="4" spans="1:21" x14ac:dyDescent="0.25">
      <c r="A4" s="297"/>
      <c r="B4">
        <v>2</v>
      </c>
      <c r="D4">
        <v>2</v>
      </c>
      <c r="E4">
        <v>3</v>
      </c>
      <c r="F4" s="116">
        <f>$B$108*($B$72)</f>
        <v>0.75</v>
      </c>
      <c r="G4" s="116">
        <f>$B$109*($B$72)</f>
        <v>0.75</v>
      </c>
      <c r="H4" s="116">
        <f>$B$108*($B$74)</f>
        <v>0</v>
      </c>
      <c r="I4" s="116">
        <f>$B$109*($B$74)</f>
        <v>0</v>
      </c>
      <c r="J4" s="28">
        <f t="shared" si="0"/>
        <v>0</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0.5</v>
      </c>
      <c r="M4" s="30">
        <f t="shared" si="2"/>
        <v>0.5</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0.375</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0.375</v>
      </c>
      <c r="P4" s="28">
        <f t="shared" si="3"/>
        <v>0.75</v>
      </c>
      <c r="Q4" s="116">
        <f>PRODUCT(NodeProb_WLL3!C5:G5)</f>
        <v>2.5884515544453814E-3</v>
      </c>
      <c r="R4" s="116">
        <f t="shared" ref="R4:R65" si="7">$P4*$Q4</f>
        <v>1.941338665834036E-3</v>
      </c>
      <c r="S4" s="295"/>
    </row>
    <row r="5" spans="1:21" x14ac:dyDescent="0.25">
      <c r="A5" s="297"/>
      <c r="B5">
        <v>3</v>
      </c>
      <c r="D5">
        <v>2</v>
      </c>
      <c r="E5">
        <v>3</v>
      </c>
      <c r="F5" s="116">
        <f>$B$108*($B$73)</f>
        <v>0.16666666666666666</v>
      </c>
      <c r="G5" s="116">
        <f>$B$109*($B$68)</f>
        <v>0.5</v>
      </c>
      <c r="H5" s="116">
        <f>$B$108*(0)</f>
        <v>0</v>
      </c>
      <c r="I5" s="116">
        <f>$B$109*($B$73)</f>
        <v>0.16666666666666666</v>
      </c>
      <c r="J5" s="28">
        <f t="shared" si="0"/>
        <v>0</v>
      </c>
      <c r="K5" s="28">
        <f t="shared" si="1"/>
        <v>0.33333333333333337</v>
      </c>
      <c r="L5" s="108">
        <f t="shared" si="4"/>
        <v>0.24999999999999994</v>
      </c>
      <c r="M5" s="30">
        <f t="shared" si="2"/>
        <v>0.75</v>
      </c>
      <c r="N5" s="28">
        <f t="shared" si="5"/>
        <v>4.1666666666666657E-2</v>
      </c>
      <c r="O5" s="28">
        <f t="shared" si="6"/>
        <v>8.3333333333333329E-2</v>
      </c>
      <c r="P5" s="28">
        <f t="shared" si="3"/>
        <v>0.12499999999999999</v>
      </c>
      <c r="Q5" s="116">
        <f>PRODUCT(NodeProb_WLL3!C7:G7)</f>
        <v>3.6039210104201101E-2</v>
      </c>
      <c r="R5" s="116">
        <f t="shared" si="7"/>
        <v>4.5049012630251368E-3</v>
      </c>
      <c r="S5" s="295"/>
    </row>
    <row r="6" spans="1:21" x14ac:dyDescent="0.25">
      <c r="A6" s="297"/>
      <c r="B6">
        <v>4</v>
      </c>
      <c r="D6">
        <v>2</v>
      </c>
      <c r="E6">
        <v>3</v>
      </c>
      <c r="F6" s="116">
        <f>$B$108*($B$74)</f>
        <v>0</v>
      </c>
      <c r="G6" s="116">
        <f>$B$109*($B$71)</f>
        <v>0.5</v>
      </c>
      <c r="H6" s="116">
        <f>$B$108*(0)</f>
        <v>0</v>
      </c>
      <c r="I6" s="116">
        <f>$B$109*($B$74)</f>
        <v>0</v>
      </c>
      <c r="J6" s="28">
        <f t="shared" si="0"/>
        <v>0</v>
      </c>
      <c r="K6" s="28">
        <f t="shared" si="1"/>
        <v>0.5</v>
      </c>
      <c r="L6" s="108">
        <f t="shared" si="4"/>
        <v>0</v>
      </c>
      <c r="M6" s="30">
        <f t="shared" si="2"/>
        <v>1</v>
      </c>
      <c r="N6" s="28">
        <f t="shared" si="5"/>
        <v>0</v>
      </c>
      <c r="O6" s="28">
        <f t="shared" si="6"/>
        <v>0</v>
      </c>
      <c r="P6" s="28">
        <f t="shared" si="3"/>
        <v>0</v>
      </c>
      <c r="Q6" s="116">
        <f>PRODUCT(NodeProb_WLL3!C9:G9)</f>
        <v>3.6039210104201101E-2</v>
      </c>
      <c r="R6" s="116">
        <f t="shared" si="7"/>
        <v>0</v>
      </c>
      <c r="S6" s="295"/>
    </row>
    <row r="7" spans="1:21" x14ac:dyDescent="0.25">
      <c r="A7" s="297"/>
      <c r="B7">
        <v>5</v>
      </c>
      <c r="D7">
        <v>2</v>
      </c>
      <c r="E7">
        <v>3</v>
      </c>
      <c r="F7" s="116">
        <f>$B$108*($B$71)</f>
        <v>0.5</v>
      </c>
      <c r="G7" s="116">
        <f>$B$109*(1)</f>
        <v>1</v>
      </c>
      <c r="H7" s="116">
        <f>$B$108*($B$69)</f>
        <v>0</v>
      </c>
      <c r="I7" s="116">
        <f>$B$109*($B$71)</f>
        <v>0.5</v>
      </c>
      <c r="J7" s="28">
        <f t="shared" si="0"/>
        <v>0</v>
      </c>
      <c r="K7" s="28">
        <f t="shared" si="1"/>
        <v>0.5</v>
      </c>
      <c r="L7" s="108">
        <f t="shared" si="4"/>
        <v>0.5</v>
      </c>
      <c r="M7" s="30">
        <f t="shared" si="2"/>
        <v>0.5</v>
      </c>
      <c r="N7" s="28">
        <f t="shared" si="5"/>
        <v>0.25</v>
      </c>
      <c r="O7" s="28">
        <f t="shared" si="6"/>
        <v>0.25</v>
      </c>
      <c r="P7" s="28">
        <f t="shared" si="3"/>
        <v>0.5</v>
      </c>
      <c r="Q7" s="116">
        <f>PRODUCT(NodeProb_WLL3!C11:G11)</f>
        <v>0</v>
      </c>
      <c r="R7" s="116">
        <f t="shared" si="7"/>
        <v>0</v>
      </c>
      <c r="S7" s="295"/>
    </row>
    <row r="8" spans="1:21" x14ac:dyDescent="0.25">
      <c r="A8" s="297"/>
      <c r="B8">
        <v>6</v>
      </c>
      <c r="D8">
        <v>2</v>
      </c>
      <c r="E8">
        <v>3</v>
      </c>
      <c r="F8" s="116">
        <f>$B$108*($B$72)</f>
        <v>0.75</v>
      </c>
      <c r="G8" s="116">
        <f>$B$109*(1)</f>
        <v>1</v>
      </c>
      <c r="H8" s="116">
        <f>$B$108*($B$73)</f>
        <v>0.16666666666666666</v>
      </c>
      <c r="I8" s="116">
        <f>$B$109*($B$72)</f>
        <v>0.75</v>
      </c>
      <c r="J8" s="28">
        <f t="shared" si="0"/>
        <v>0.5</v>
      </c>
      <c r="K8" s="28">
        <f t="shared" si="1"/>
        <v>0.75</v>
      </c>
      <c r="L8" s="108">
        <f t="shared" si="4"/>
        <v>0.7857142857142857</v>
      </c>
      <c r="M8" s="30">
        <f t="shared" si="2"/>
        <v>0.2142857142857143</v>
      </c>
      <c r="N8" s="28">
        <f t="shared" si="5"/>
        <v>0.125</v>
      </c>
      <c r="O8" s="28">
        <f t="shared" si="6"/>
        <v>5.3571428571428568E-2</v>
      </c>
      <c r="P8" s="28">
        <f t="shared" si="3"/>
        <v>0.17857142857142858</v>
      </c>
      <c r="Q8" s="116">
        <f>PRODUCT(NodeProb_WLL3!C13:G13)</f>
        <v>0</v>
      </c>
      <c r="R8" s="116">
        <f t="shared" si="7"/>
        <v>0</v>
      </c>
      <c r="S8" s="295"/>
    </row>
    <row r="9" spans="1:21" x14ac:dyDescent="0.25">
      <c r="A9" s="297"/>
      <c r="B9">
        <v>7</v>
      </c>
      <c r="D9">
        <v>2</v>
      </c>
      <c r="E9">
        <v>3</v>
      </c>
      <c r="F9" s="116">
        <f>$B$108*($B$74)</f>
        <v>0</v>
      </c>
      <c r="G9" s="116">
        <f>$B$109*(1)</f>
        <v>1</v>
      </c>
      <c r="H9" s="116">
        <f>$B$108*(0)</f>
        <v>0</v>
      </c>
      <c r="I9" s="116">
        <f>$B$109*($B$72)</f>
        <v>0.75</v>
      </c>
      <c r="J9" s="28">
        <f t="shared" si="0"/>
        <v>0</v>
      </c>
      <c r="K9" s="28">
        <f t="shared" si="1"/>
        <v>1</v>
      </c>
      <c r="L9" s="108">
        <f t="shared" si="4"/>
        <v>0</v>
      </c>
      <c r="M9" s="30">
        <f t="shared" si="2"/>
        <v>1</v>
      </c>
      <c r="N9" s="28">
        <f t="shared" si="5"/>
        <v>0</v>
      </c>
      <c r="O9" s="28">
        <f t="shared" si="6"/>
        <v>0</v>
      </c>
      <c r="P9" s="28">
        <f t="shared" si="3"/>
        <v>0</v>
      </c>
      <c r="Q9" s="116">
        <f>PRODUCT(NodeProb_WLL3!C15:G15)</f>
        <v>5.070167638067484E-2</v>
      </c>
      <c r="R9" s="116">
        <f t="shared" si="7"/>
        <v>0</v>
      </c>
      <c r="S9" s="295"/>
    </row>
    <row r="10" spans="1:21" x14ac:dyDescent="0.25">
      <c r="A10" s="297"/>
      <c r="B10">
        <v>8</v>
      </c>
      <c r="C10" s="1"/>
      <c r="D10">
        <v>2</v>
      </c>
      <c r="E10">
        <v>3</v>
      </c>
      <c r="F10" s="116">
        <f>$B$108*($B$72)</f>
        <v>0.75</v>
      </c>
      <c r="G10" s="116">
        <f>$B$109*(1)</f>
        <v>1</v>
      </c>
      <c r="H10" s="116">
        <f>$B$108*(0)</f>
        <v>0</v>
      </c>
      <c r="I10" s="116">
        <f>$B$109*($B$72)</f>
        <v>0.75</v>
      </c>
      <c r="J10" s="28">
        <f t="shared" si="0"/>
        <v>0.5</v>
      </c>
      <c r="K10" s="28">
        <f t="shared" si="1"/>
        <v>0.75</v>
      </c>
      <c r="L10" s="108">
        <f t="shared" si="4"/>
        <v>0.83333333333333337</v>
      </c>
      <c r="M10" s="30">
        <f t="shared" si="2"/>
        <v>0.16666666666666663</v>
      </c>
      <c r="N10" s="28">
        <f t="shared" si="5"/>
        <v>0.125</v>
      </c>
      <c r="O10" s="28">
        <f t="shared" si="6"/>
        <v>4.1666666666666664E-2</v>
      </c>
      <c r="P10" s="28">
        <f t="shared" si="3"/>
        <v>0.16666666666666666</v>
      </c>
      <c r="Q10" s="116">
        <f>PRODUCT(NodeProb_WLL3!C17:G17)</f>
        <v>5.9920162995342988E-2</v>
      </c>
      <c r="R10" s="116">
        <f t="shared" si="7"/>
        <v>9.9866938325571634E-3</v>
      </c>
      <c r="S10" s="295"/>
    </row>
    <row r="11" spans="1:21" x14ac:dyDescent="0.25">
      <c r="A11" s="297"/>
      <c r="B11" s="115">
        <v>9</v>
      </c>
      <c r="D11">
        <v>2</v>
      </c>
      <c r="E11" s="115">
        <v>4</v>
      </c>
      <c r="F11" s="116">
        <f>$B$108*($B$68)</f>
        <v>0.5</v>
      </c>
      <c r="G11" s="116">
        <f>$B$110*($B$68)</f>
        <v>0.5</v>
      </c>
      <c r="H11" s="116">
        <f>$B$108*($B$69)</f>
        <v>0</v>
      </c>
      <c r="I11" s="116">
        <f>$B$110*($B$69)</f>
        <v>0</v>
      </c>
      <c r="J11" s="28">
        <f t="shared" si="0"/>
        <v>0</v>
      </c>
      <c r="K11" s="28">
        <f t="shared" si="1"/>
        <v>0</v>
      </c>
      <c r="L11" s="108">
        <f t="shared" si="4"/>
        <v>0.5</v>
      </c>
      <c r="M11" s="30">
        <f t="shared" si="2"/>
        <v>0.5</v>
      </c>
      <c r="N11" s="28">
        <f t="shared" si="5"/>
        <v>0.25</v>
      </c>
      <c r="O11" s="28">
        <f t="shared" si="6"/>
        <v>0.25</v>
      </c>
      <c r="P11" s="28">
        <f t="shared" si="3"/>
        <v>0.5</v>
      </c>
      <c r="Q11" s="116">
        <f>PRODUCT(NodeProb_WLL3!C19:G19)</f>
        <v>6.4711288861134586E-2</v>
      </c>
      <c r="R11" s="117">
        <f t="shared" si="7"/>
        <v>3.2355644430567293E-2</v>
      </c>
      <c r="S11" s="295"/>
      <c r="T11" s="115"/>
      <c r="U11" s="115"/>
    </row>
    <row r="12" spans="1:21" x14ac:dyDescent="0.25">
      <c r="A12" s="297"/>
      <c r="B12">
        <v>10</v>
      </c>
      <c r="D12">
        <v>2</v>
      </c>
      <c r="E12">
        <v>4</v>
      </c>
      <c r="F12" s="116">
        <f>$B$108*($B$72)</f>
        <v>0.75</v>
      </c>
      <c r="G12" s="116">
        <f>$B$110*($B$72)</f>
        <v>0.75</v>
      </c>
      <c r="H12" s="116">
        <f>$B$108*($B$74)</f>
        <v>0</v>
      </c>
      <c r="I12" s="116">
        <f>$B$110*($B$74)</f>
        <v>0</v>
      </c>
      <c r="J12" s="28">
        <f t="shared" si="0"/>
        <v>0</v>
      </c>
      <c r="K12" s="28">
        <f t="shared" si="1"/>
        <v>0</v>
      </c>
      <c r="L12" s="108">
        <f t="shared" si="4"/>
        <v>0.5</v>
      </c>
      <c r="M12" s="30">
        <f t="shared" si="2"/>
        <v>0.5</v>
      </c>
      <c r="N12" s="28">
        <f t="shared" si="5"/>
        <v>0.375</v>
      </c>
      <c r="O12" s="28">
        <f t="shared" si="6"/>
        <v>0.375</v>
      </c>
      <c r="P12" s="28">
        <f t="shared" si="3"/>
        <v>0.75</v>
      </c>
      <c r="Q12" s="116">
        <f>PRODUCT(NodeProb_WLL3!C21:G21)</f>
        <v>2.5884515544453814E-3</v>
      </c>
      <c r="R12" s="116">
        <f t="shared" si="7"/>
        <v>1.941338665834036E-3</v>
      </c>
      <c r="S12" s="295"/>
    </row>
    <row r="13" spans="1:21" x14ac:dyDescent="0.25">
      <c r="A13" s="297"/>
      <c r="B13">
        <v>11</v>
      </c>
      <c r="D13">
        <v>2</v>
      </c>
      <c r="E13">
        <v>4</v>
      </c>
      <c r="F13" s="116">
        <f>$B$108*($B$73)</f>
        <v>0.16666666666666666</v>
      </c>
      <c r="G13" s="116">
        <f>$B$110*($B$68)</f>
        <v>0.5</v>
      </c>
      <c r="H13" s="116">
        <f>$B$108*(0)</f>
        <v>0</v>
      </c>
      <c r="I13" s="116">
        <f>$B$110*($B$73)</f>
        <v>0.16666666666666666</v>
      </c>
      <c r="J13" s="28">
        <f t="shared" si="0"/>
        <v>0</v>
      </c>
      <c r="K13" s="28">
        <f t="shared" si="1"/>
        <v>0.33333333333333337</v>
      </c>
      <c r="L13" s="108">
        <f t="shared" si="4"/>
        <v>0.24999999999999994</v>
      </c>
      <c r="M13" s="30">
        <f t="shared" si="2"/>
        <v>0.75</v>
      </c>
      <c r="N13" s="28">
        <f t="shared" si="5"/>
        <v>4.1666666666666657E-2</v>
      </c>
      <c r="O13" s="28">
        <f t="shared" si="6"/>
        <v>8.3333333333333329E-2</v>
      </c>
      <c r="P13" s="28">
        <f t="shared" si="3"/>
        <v>0.12499999999999999</v>
      </c>
      <c r="Q13" s="116">
        <f>PRODUCT(NodeProb_WLL3!C23:G23)</f>
        <v>3.6039210104201101E-2</v>
      </c>
      <c r="R13" s="116">
        <f t="shared" si="7"/>
        <v>4.5049012630251368E-3</v>
      </c>
      <c r="S13" s="295"/>
    </row>
    <row r="14" spans="1:21" x14ac:dyDescent="0.25">
      <c r="A14" s="297"/>
      <c r="B14">
        <v>12</v>
      </c>
      <c r="D14">
        <v>2</v>
      </c>
      <c r="E14">
        <v>4</v>
      </c>
      <c r="F14" s="116">
        <f>$B$108*($B$74)</f>
        <v>0</v>
      </c>
      <c r="G14" s="116">
        <f>$B$110*($B$71)</f>
        <v>0.5</v>
      </c>
      <c r="H14" s="116">
        <f>$B$108*(0)</f>
        <v>0</v>
      </c>
      <c r="I14" s="116">
        <f>$B$110*($B$74)</f>
        <v>0</v>
      </c>
      <c r="J14" s="28">
        <f t="shared" si="0"/>
        <v>0</v>
      </c>
      <c r="K14" s="28">
        <f t="shared" si="1"/>
        <v>0.5</v>
      </c>
      <c r="L14" s="108">
        <f t="shared" si="4"/>
        <v>0</v>
      </c>
      <c r="M14" s="30">
        <f t="shared" si="2"/>
        <v>1</v>
      </c>
      <c r="N14" s="28">
        <f t="shared" si="5"/>
        <v>0</v>
      </c>
      <c r="O14" s="28">
        <f t="shared" si="6"/>
        <v>0</v>
      </c>
      <c r="P14" s="28">
        <f t="shared" si="3"/>
        <v>0</v>
      </c>
      <c r="Q14" s="116">
        <f>PRODUCT(NodeProb_WLL3!C25:G25)</f>
        <v>3.6039210104201101E-2</v>
      </c>
      <c r="R14" s="116">
        <f t="shared" si="7"/>
        <v>0</v>
      </c>
      <c r="S14" s="295"/>
    </row>
    <row r="15" spans="1:21" x14ac:dyDescent="0.25">
      <c r="A15" s="297"/>
      <c r="B15">
        <v>13</v>
      </c>
      <c r="D15">
        <v>2</v>
      </c>
      <c r="E15">
        <v>4</v>
      </c>
      <c r="F15" s="116">
        <f>$B$108*($B$71)</f>
        <v>0.5</v>
      </c>
      <c r="G15" s="116">
        <f>$B$110*(1)</f>
        <v>1</v>
      </c>
      <c r="H15" s="116">
        <f>$B$108*($B$69)</f>
        <v>0</v>
      </c>
      <c r="I15" s="116">
        <f>$B$110*($B$71)</f>
        <v>0.5</v>
      </c>
      <c r="J15" s="28">
        <f t="shared" si="0"/>
        <v>0</v>
      </c>
      <c r="K15" s="28">
        <f t="shared" si="1"/>
        <v>0.5</v>
      </c>
      <c r="L15" s="108">
        <f t="shared" si="4"/>
        <v>0.5</v>
      </c>
      <c r="M15" s="30">
        <f t="shared" si="2"/>
        <v>0.5</v>
      </c>
      <c r="N15" s="28">
        <f t="shared" si="5"/>
        <v>0.25</v>
      </c>
      <c r="O15" s="28">
        <f t="shared" si="6"/>
        <v>0.25</v>
      </c>
      <c r="P15" s="28">
        <f t="shared" si="3"/>
        <v>0.5</v>
      </c>
      <c r="Q15" s="116">
        <f>PRODUCT(NodeProb_WLL3!C27:G27)</f>
        <v>0</v>
      </c>
      <c r="R15" s="116">
        <f t="shared" si="7"/>
        <v>0</v>
      </c>
      <c r="S15" s="295"/>
    </row>
    <row r="16" spans="1:21" x14ac:dyDescent="0.25">
      <c r="A16" s="297"/>
      <c r="B16">
        <v>14</v>
      </c>
      <c r="D16">
        <v>2</v>
      </c>
      <c r="E16">
        <v>4</v>
      </c>
      <c r="F16" s="116">
        <f>$B$108*($B$72)</f>
        <v>0.75</v>
      </c>
      <c r="G16" s="116">
        <f>$B$110*(1)</f>
        <v>1</v>
      </c>
      <c r="H16" s="116">
        <f>$B$108*($B$73)</f>
        <v>0.16666666666666666</v>
      </c>
      <c r="I16" s="116">
        <f>$B$110*($B$72)</f>
        <v>0.75</v>
      </c>
      <c r="J16" s="28">
        <f t="shared" si="0"/>
        <v>0.5</v>
      </c>
      <c r="K16" s="28">
        <f t="shared" si="1"/>
        <v>0.75</v>
      </c>
      <c r="L16" s="108">
        <f t="shared" si="4"/>
        <v>0.7857142857142857</v>
      </c>
      <c r="M16" s="30">
        <f t="shared" si="2"/>
        <v>0.2142857142857143</v>
      </c>
      <c r="N16" s="28">
        <f t="shared" si="5"/>
        <v>0.125</v>
      </c>
      <c r="O16" s="28">
        <f t="shared" si="6"/>
        <v>5.3571428571428568E-2</v>
      </c>
      <c r="P16" s="28">
        <f t="shared" si="3"/>
        <v>0.17857142857142858</v>
      </c>
      <c r="Q16" s="116">
        <f>PRODUCT(NodeProb_WLL3!C29:G29)</f>
        <v>0</v>
      </c>
      <c r="R16" s="116">
        <f t="shared" si="7"/>
        <v>0</v>
      </c>
      <c r="S16" s="295"/>
    </row>
    <row r="17" spans="1:21" x14ac:dyDescent="0.25">
      <c r="A17" s="297"/>
      <c r="B17">
        <v>15</v>
      </c>
      <c r="D17">
        <v>2</v>
      </c>
      <c r="E17">
        <v>4</v>
      </c>
      <c r="F17" s="116">
        <f>$B$108*($B$74)</f>
        <v>0</v>
      </c>
      <c r="G17" s="116">
        <f>$B$110*(1)</f>
        <v>1</v>
      </c>
      <c r="H17" s="116">
        <f>$B$108*(0)</f>
        <v>0</v>
      </c>
      <c r="I17" s="116">
        <f>$B$110*($B$72)</f>
        <v>0.75</v>
      </c>
      <c r="J17" s="28">
        <f t="shared" si="0"/>
        <v>0</v>
      </c>
      <c r="K17" s="28">
        <f t="shared" si="1"/>
        <v>1</v>
      </c>
      <c r="L17" s="108">
        <f t="shared" si="4"/>
        <v>0</v>
      </c>
      <c r="M17" s="30">
        <f t="shared" si="2"/>
        <v>1</v>
      </c>
      <c r="N17" s="28">
        <f t="shared" si="5"/>
        <v>0</v>
      </c>
      <c r="O17" s="28">
        <f t="shared" si="6"/>
        <v>0</v>
      </c>
      <c r="P17" s="28">
        <f t="shared" si="3"/>
        <v>0</v>
      </c>
      <c r="Q17" s="116">
        <f>PRODUCT(NodeProb_WLL3!C31:G31)</f>
        <v>5.070167638067484E-2</v>
      </c>
      <c r="R17" s="116">
        <f t="shared" si="7"/>
        <v>0</v>
      </c>
      <c r="S17" s="295"/>
    </row>
    <row r="18" spans="1:21" x14ac:dyDescent="0.25">
      <c r="A18" s="297"/>
      <c r="B18">
        <v>16</v>
      </c>
      <c r="D18">
        <v>2</v>
      </c>
      <c r="E18">
        <v>4</v>
      </c>
      <c r="F18" s="116">
        <f>$B$108*($B$72)</f>
        <v>0.75</v>
      </c>
      <c r="G18" s="116">
        <f>$B$110*(1)</f>
        <v>1</v>
      </c>
      <c r="H18" s="116">
        <f>$B$108*(0)</f>
        <v>0</v>
      </c>
      <c r="I18" s="116">
        <f>$B$110*($B$72)</f>
        <v>0.75</v>
      </c>
      <c r="J18" s="28">
        <f t="shared" si="0"/>
        <v>0.5</v>
      </c>
      <c r="K18" s="28">
        <f t="shared" si="1"/>
        <v>0.75</v>
      </c>
      <c r="L18" s="108">
        <f t="shared" si="4"/>
        <v>0.83333333333333337</v>
      </c>
      <c r="M18" s="30">
        <f t="shared" si="2"/>
        <v>0.16666666666666663</v>
      </c>
      <c r="N18" s="28">
        <f t="shared" si="5"/>
        <v>0.125</v>
      </c>
      <c r="O18" s="28">
        <f t="shared" si="6"/>
        <v>4.1666666666666664E-2</v>
      </c>
      <c r="P18" s="28">
        <f t="shared" si="3"/>
        <v>0.16666666666666666</v>
      </c>
      <c r="Q18" s="116">
        <f>PRODUCT(NodeProb_WLL3!C33:G33)</f>
        <v>5.9920162995342988E-2</v>
      </c>
      <c r="R18" s="116">
        <f t="shared" si="7"/>
        <v>9.9866938325571634E-3</v>
      </c>
      <c r="S18" s="295"/>
    </row>
    <row r="19" spans="1:21" x14ac:dyDescent="0.25">
      <c r="A19" s="297"/>
      <c r="B19" s="115">
        <v>17</v>
      </c>
      <c r="C19" s="115"/>
      <c r="D19" s="115">
        <v>1</v>
      </c>
      <c r="E19">
        <v>3</v>
      </c>
      <c r="F19" s="116">
        <f>$B$107*($B$68)</f>
        <v>0.5</v>
      </c>
      <c r="G19" s="116">
        <f>$B$109*($B$68)</f>
        <v>0.5</v>
      </c>
      <c r="H19" s="116">
        <f>$B$107*($B$69)</f>
        <v>0</v>
      </c>
      <c r="I19" s="116">
        <f>$B$109*($B$69)</f>
        <v>0</v>
      </c>
      <c r="J19" s="28">
        <f t="shared" si="0"/>
        <v>0</v>
      </c>
      <c r="K19" s="28">
        <f t="shared" si="1"/>
        <v>0</v>
      </c>
      <c r="L19" s="108">
        <f t="shared" si="4"/>
        <v>0.5</v>
      </c>
      <c r="M19" s="30">
        <f t="shared" si="2"/>
        <v>0.5</v>
      </c>
      <c r="N19" s="28">
        <f t="shared" si="5"/>
        <v>0.25</v>
      </c>
      <c r="O19" s="28">
        <f t="shared" si="6"/>
        <v>0.25</v>
      </c>
      <c r="P19" s="28">
        <f t="shared" si="3"/>
        <v>0.5</v>
      </c>
      <c r="Q19" s="116">
        <f>PRODUCT(NodeProb_WLL3!C35:G35)</f>
        <v>6.4711288861134586E-2</v>
      </c>
      <c r="R19" s="117">
        <f t="shared" si="7"/>
        <v>3.2355644430567293E-2</v>
      </c>
      <c r="S19" s="295"/>
      <c r="T19" s="115"/>
      <c r="U19" s="115"/>
    </row>
    <row r="20" spans="1:21" x14ac:dyDescent="0.25">
      <c r="A20" s="297"/>
      <c r="B20">
        <v>18</v>
      </c>
      <c r="D20">
        <v>1</v>
      </c>
      <c r="E20">
        <v>3</v>
      </c>
      <c r="F20" s="116">
        <f>$B$107*($B$72)</f>
        <v>0.75</v>
      </c>
      <c r="G20" s="116">
        <f>$B$109*($B$72)</f>
        <v>0.75</v>
      </c>
      <c r="H20" s="116">
        <f>$B$107*($B$74)</f>
        <v>0</v>
      </c>
      <c r="I20" s="116">
        <f>$B$109*($B$74)</f>
        <v>0</v>
      </c>
      <c r="J20" s="28">
        <f t="shared" si="0"/>
        <v>0</v>
      </c>
      <c r="K20" s="28">
        <f t="shared" si="1"/>
        <v>0</v>
      </c>
      <c r="L20" s="108">
        <f t="shared" si="4"/>
        <v>0.5</v>
      </c>
      <c r="M20" s="30">
        <f t="shared" si="2"/>
        <v>0.5</v>
      </c>
      <c r="N20" s="28">
        <f t="shared" si="5"/>
        <v>0.375</v>
      </c>
      <c r="O20" s="28">
        <f t="shared" si="6"/>
        <v>0.375</v>
      </c>
      <c r="P20" s="28">
        <f t="shared" si="3"/>
        <v>0.75</v>
      </c>
      <c r="Q20" s="116">
        <f>PRODUCT(NodeProb_WLL3!C37:G37)</f>
        <v>2.5884515544453814E-3</v>
      </c>
      <c r="R20" s="116">
        <f t="shared" si="7"/>
        <v>1.941338665834036E-3</v>
      </c>
      <c r="S20" s="295"/>
    </row>
    <row r="21" spans="1:21" x14ac:dyDescent="0.25">
      <c r="A21" s="297"/>
      <c r="B21">
        <v>19</v>
      </c>
      <c r="D21">
        <v>1</v>
      </c>
      <c r="E21">
        <v>3</v>
      </c>
      <c r="F21" s="116">
        <f>$B$107*($B$73)</f>
        <v>0.16666666666666666</v>
      </c>
      <c r="G21" s="116">
        <f>$B$109*($B$68)</f>
        <v>0.5</v>
      </c>
      <c r="H21" s="116">
        <f>$B$107*(0)</f>
        <v>0</v>
      </c>
      <c r="I21" s="116">
        <f>$B$109*($B$73)</f>
        <v>0.16666666666666666</v>
      </c>
      <c r="J21" s="28">
        <f t="shared" si="0"/>
        <v>0</v>
      </c>
      <c r="K21" s="28">
        <f t="shared" si="1"/>
        <v>0.33333333333333337</v>
      </c>
      <c r="L21" s="108">
        <f t="shared" si="4"/>
        <v>0.24999999999999994</v>
      </c>
      <c r="M21" s="30">
        <f t="shared" si="2"/>
        <v>0.75</v>
      </c>
      <c r="N21" s="28">
        <f t="shared" si="5"/>
        <v>4.1666666666666657E-2</v>
      </c>
      <c r="O21" s="28">
        <f t="shared" si="6"/>
        <v>8.3333333333333329E-2</v>
      </c>
      <c r="P21" s="28">
        <f t="shared" si="3"/>
        <v>0.12499999999999999</v>
      </c>
      <c r="Q21" s="116">
        <f>PRODUCT(NodeProb_WLL3!C39:G39)</f>
        <v>3.6039210104201101E-2</v>
      </c>
      <c r="R21" s="116">
        <f t="shared" si="7"/>
        <v>4.5049012630251368E-3</v>
      </c>
      <c r="S21" s="295"/>
    </row>
    <row r="22" spans="1:21" x14ac:dyDescent="0.25">
      <c r="A22" s="297"/>
      <c r="B22">
        <v>20</v>
      </c>
      <c r="D22">
        <v>1</v>
      </c>
      <c r="E22">
        <v>3</v>
      </c>
      <c r="F22" s="116">
        <f>$B$107*($B$74)</f>
        <v>0</v>
      </c>
      <c r="G22" s="116">
        <f>$B$109*($B$71)</f>
        <v>0.5</v>
      </c>
      <c r="H22" s="116">
        <f>$B$107*(0)</f>
        <v>0</v>
      </c>
      <c r="I22" s="116">
        <f>$B$109*($B$74)</f>
        <v>0</v>
      </c>
      <c r="J22" s="28">
        <f t="shared" si="0"/>
        <v>0</v>
      </c>
      <c r="K22" s="28">
        <f t="shared" si="1"/>
        <v>0.5</v>
      </c>
      <c r="L22" s="108">
        <f t="shared" si="4"/>
        <v>0</v>
      </c>
      <c r="M22" s="30">
        <f t="shared" si="2"/>
        <v>1</v>
      </c>
      <c r="N22" s="28">
        <f t="shared" si="5"/>
        <v>0</v>
      </c>
      <c r="O22" s="28">
        <f t="shared" si="6"/>
        <v>0</v>
      </c>
      <c r="P22" s="28">
        <f t="shared" si="3"/>
        <v>0</v>
      </c>
      <c r="Q22" s="116">
        <f>PRODUCT(NodeProb_WLL3!C41:G41)</f>
        <v>3.6039210104201101E-2</v>
      </c>
      <c r="R22" s="116">
        <f t="shared" si="7"/>
        <v>0</v>
      </c>
      <c r="S22" s="295"/>
    </row>
    <row r="23" spans="1:21" x14ac:dyDescent="0.25">
      <c r="A23" s="297"/>
      <c r="B23">
        <v>21</v>
      </c>
      <c r="D23">
        <v>1</v>
      </c>
      <c r="E23">
        <v>3</v>
      </c>
      <c r="F23" s="116">
        <f>$B$107*($B$71)</f>
        <v>0.5</v>
      </c>
      <c r="G23" s="116">
        <f>$B$109*(1)</f>
        <v>1</v>
      </c>
      <c r="H23" s="116">
        <f>$B$107*($B$69)</f>
        <v>0</v>
      </c>
      <c r="I23" s="116">
        <f>$B$109*($B$71)</f>
        <v>0.5</v>
      </c>
      <c r="J23" s="28">
        <f t="shared" si="0"/>
        <v>0</v>
      </c>
      <c r="K23" s="28">
        <f t="shared" si="1"/>
        <v>0.5</v>
      </c>
      <c r="L23" s="108">
        <f t="shared" si="4"/>
        <v>0.5</v>
      </c>
      <c r="M23" s="30">
        <f t="shared" si="2"/>
        <v>0.5</v>
      </c>
      <c r="N23" s="28">
        <f t="shared" si="5"/>
        <v>0.25</v>
      </c>
      <c r="O23" s="28">
        <f t="shared" si="6"/>
        <v>0.25</v>
      </c>
      <c r="P23" s="28">
        <f t="shared" si="3"/>
        <v>0.5</v>
      </c>
      <c r="Q23" s="116">
        <f>PRODUCT(NodeProb_WLL3!C43:G43)</f>
        <v>0</v>
      </c>
      <c r="R23" s="116">
        <f t="shared" si="7"/>
        <v>0</v>
      </c>
      <c r="S23" s="295"/>
    </row>
    <row r="24" spans="1:21" x14ac:dyDescent="0.25">
      <c r="A24" s="297"/>
      <c r="B24">
        <v>22</v>
      </c>
      <c r="D24">
        <v>1</v>
      </c>
      <c r="E24">
        <v>3</v>
      </c>
      <c r="F24" s="116">
        <f>$B$107*($B$72)</f>
        <v>0.75</v>
      </c>
      <c r="G24" s="116">
        <f>$B$109*(1)</f>
        <v>1</v>
      </c>
      <c r="H24" s="116">
        <f>$B$107*($B$73)</f>
        <v>0.16666666666666666</v>
      </c>
      <c r="I24" s="116">
        <f>$B$109*($B$72)</f>
        <v>0.75</v>
      </c>
      <c r="J24" s="28">
        <f t="shared" si="0"/>
        <v>0.5</v>
      </c>
      <c r="K24" s="28">
        <f t="shared" si="1"/>
        <v>0.75</v>
      </c>
      <c r="L24" s="108">
        <f t="shared" si="4"/>
        <v>0.7857142857142857</v>
      </c>
      <c r="M24" s="30">
        <f t="shared" si="2"/>
        <v>0.2142857142857143</v>
      </c>
      <c r="N24" s="28">
        <f t="shared" si="5"/>
        <v>0.125</v>
      </c>
      <c r="O24" s="28">
        <f t="shared" si="6"/>
        <v>5.3571428571428568E-2</v>
      </c>
      <c r="P24" s="28">
        <f t="shared" si="3"/>
        <v>0.17857142857142858</v>
      </c>
      <c r="Q24" s="116">
        <f>PRODUCT(NodeProb_WLL3!C45:G45)</f>
        <v>0</v>
      </c>
      <c r="R24" s="116">
        <f t="shared" si="7"/>
        <v>0</v>
      </c>
      <c r="S24" s="295"/>
    </row>
    <row r="25" spans="1:21" x14ac:dyDescent="0.25">
      <c r="A25" s="297"/>
      <c r="B25">
        <v>23</v>
      </c>
      <c r="D25" s="119">
        <v>1</v>
      </c>
      <c r="E25">
        <v>3</v>
      </c>
      <c r="F25" s="116">
        <f>$B$107*($B$74)</f>
        <v>0</v>
      </c>
      <c r="G25" s="116">
        <f>$B$109*(1)</f>
        <v>1</v>
      </c>
      <c r="H25" s="116">
        <f>$B$107*(0)</f>
        <v>0</v>
      </c>
      <c r="I25" s="116">
        <f>$B$109*($B$72)</f>
        <v>0.75</v>
      </c>
      <c r="J25" s="28">
        <f t="shared" si="0"/>
        <v>0</v>
      </c>
      <c r="K25" s="28">
        <f t="shared" si="1"/>
        <v>1</v>
      </c>
      <c r="L25" s="108">
        <f t="shared" si="4"/>
        <v>0</v>
      </c>
      <c r="M25" s="30">
        <f t="shared" si="2"/>
        <v>1</v>
      </c>
      <c r="N25" s="28">
        <f t="shared" si="5"/>
        <v>0</v>
      </c>
      <c r="O25" s="28">
        <f t="shared" si="6"/>
        <v>0</v>
      </c>
      <c r="P25" s="28">
        <f t="shared" si="3"/>
        <v>0</v>
      </c>
      <c r="Q25" s="116">
        <f>PRODUCT(NodeProb_WLL3!C47:G47)</f>
        <v>5.070167638067484E-2</v>
      </c>
      <c r="R25" s="116">
        <f t="shared" si="7"/>
        <v>0</v>
      </c>
      <c r="S25" s="295"/>
    </row>
    <row r="26" spans="1:21" x14ac:dyDescent="0.25">
      <c r="A26" s="297"/>
      <c r="B26">
        <v>24</v>
      </c>
      <c r="C26" s="1"/>
      <c r="D26" s="119">
        <v>1</v>
      </c>
      <c r="E26">
        <v>3</v>
      </c>
      <c r="F26" s="116">
        <f>$B$107*($B$72)</f>
        <v>0.75</v>
      </c>
      <c r="G26" s="116">
        <f>$B$109*(1)</f>
        <v>1</v>
      </c>
      <c r="H26" s="116">
        <f>$B$107*(0)</f>
        <v>0</v>
      </c>
      <c r="I26" s="116">
        <f>$B$109*($B$72)</f>
        <v>0.75</v>
      </c>
      <c r="J26" s="28">
        <f t="shared" si="0"/>
        <v>0.5</v>
      </c>
      <c r="K26" s="28">
        <f t="shared" si="1"/>
        <v>0.75</v>
      </c>
      <c r="L26" s="108">
        <f t="shared" si="4"/>
        <v>0.83333333333333337</v>
      </c>
      <c r="M26" s="30">
        <f t="shared" si="2"/>
        <v>0.16666666666666663</v>
      </c>
      <c r="N26" s="28">
        <f t="shared" si="5"/>
        <v>0.125</v>
      </c>
      <c r="O26" s="28">
        <f t="shared" si="6"/>
        <v>4.1666666666666664E-2</v>
      </c>
      <c r="P26" s="28">
        <f t="shared" si="3"/>
        <v>0.16666666666666666</v>
      </c>
      <c r="Q26" s="118">
        <f>PRODUCT(NodeProb_WLL3!C49:G49)</f>
        <v>5.9920162995342988E-2</v>
      </c>
      <c r="R26" s="116">
        <f t="shared" si="7"/>
        <v>9.9866938325571634E-3</v>
      </c>
      <c r="S26" s="295"/>
    </row>
    <row r="27" spans="1:21" x14ac:dyDescent="0.25">
      <c r="A27" s="297"/>
      <c r="B27" s="115">
        <v>25</v>
      </c>
      <c r="D27" s="115">
        <v>1</v>
      </c>
      <c r="E27" s="115">
        <v>4</v>
      </c>
      <c r="F27" s="116">
        <f>$B$107*($B$68)</f>
        <v>0.5</v>
      </c>
      <c r="G27" s="116">
        <f>$B$110*($B$68)</f>
        <v>0.5</v>
      </c>
      <c r="H27" s="116">
        <f>$B$107*($B$69)</f>
        <v>0</v>
      </c>
      <c r="I27" s="116">
        <f>$B$110*($B$69)</f>
        <v>0</v>
      </c>
      <c r="J27" s="28">
        <f t="shared" si="0"/>
        <v>0</v>
      </c>
      <c r="K27" s="28">
        <f t="shared" si="1"/>
        <v>0</v>
      </c>
      <c r="L27" s="108">
        <f t="shared" si="4"/>
        <v>0.5</v>
      </c>
      <c r="M27" s="30">
        <f t="shared" si="2"/>
        <v>0.5</v>
      </c>
      <c r="N27" s="28">
        <f t="shared" si="5"/>
        <v>0.25</v>
      </c>
      <c r="O27" s="28">
        <f t="shared" si="6"/>
        <v>0.25</v>
      </c>
      <c r="P27" s="28">
        <f t="shared" si="3"/>
        <v>0.5</v>
      </c>
      <c r="Q27" s="116">
        <f>PRODUCT(NodeProb_WLL3!C51:G51)</f>
        <v>6.4711288861134586E-2</v>
      </c>
      <c r="R27" s="117">
        <f t="shared" si="7"/>
        <v>3.2355644430567293E-2</v>
      </c>
      <c r="S27" s="295"/>
      <c r="T27" s="115"/>
      <c r="U27" s="115"/>
    </row>
    <row r="28" spans="1:21" x14ac:dyDescent="0.25">
      <c r="A28" s="297"/>
      <c r="B28">
        <v>26</v>
      </c>
      <c r="D28">
        <v>1</v>
      </c>
      <c r="E28">
        <v>4</v>
      </c>
      <c r="F28" s="116">
        <f>$B$107*($B$72)</f>
        <v>0.75</v>
      </c>
      <c r="G28" s="116">
        <f>$B$110*($B$72)</f>
        <v>0.75</v>
      </c>
      <c r="H28" s="116">
        <f>$B$107*($B$74)</f>
        <v>0</v>
      </c>
      <c r="I28" s="116">
        <f>$B$110*($B$74)</f>
        <v>0</v>
      </c>
      <c r="J28" s="28">
        <f t="shared" si="0"/>
        <v>0</v>
      </c>
      <c r="K28" s="28">
        <f t="shared" si="1"/>
        <v>0</v>
      </c>
      <c r="L28" s="108">
        <f t="shared" si="4"/>
        <v>0.5</v>
      </c>
      <c r="M28" s="30">
        <f t="shared" si="2"/>
        <v>0.5</v>
      </c>
      <c r="N28" s="28">
        <f t="shared" si="5"/>
        <v>0.375</v>
      </c>
      <c r="O28" s="28">
        <f t="shared" si="6"/>
        <v>0.375</v>
      </c>
      <c r="P28" s="28">
        <f t="shared" si="3"/>
        <v>0.75</v>
      </c>
      <c r="Q28" s="116">
        <f>PRODUCT(NodeProb_WLL3!C53:G53)</f>
        <v>2.5884515544453814E-3</v>
      </c>
      <c r="R28" s="116">
        <f t="shared" si="7"/>
        <v>1.941338665834036E-3</v>
      </c>
      <c r="S28" s="295"/>
    </row>
    <row r="29" spans="1:21" x14ac:dyDescent="0.25">
      <c r="A29" s="297"/>
      <c r="B29">
        <v>27</v>
      </c>
      <c r="D29">
        <v>1</v>
      </c>
      <c r="E29">
        <v>4</v>
      </c>
      <c r="F29" s="116">
        <f>$B$107*($B$73)</f>
        <v>0.16666666666666666</v>
      </c>
      <c r="G29" s="116">
        <f>$B$110*($B$68)</f>
        <v>0.5</v>
      </c>
      <c r="H29" s="116">
        <f>$B$107*(0)</f>
        <v>0</v>
      </c>
      <c r="I29" s="116">
        <f>$B$110*($B$73)</f>
        <v>0.16666666666666666</v>
      </c>
      <c r="J29" s="28">
        <f t="shared" si="0"/>
        <v>0</v>
      </c>
      <c r="K29" s="28">
        <f t="shared" si="1"/>
        <v>0.33333333333333337</v>
      </c>
      <c r="L29" s="108">
        <f t="shared" si="4"/>
        <v>0.24999999999999994</v>
      </c>
      <c r="M29" s="30">
        <f t="shared" si="2"/>
        <v>0.75</v>
      </c>
      <c r="N29" s="28">
        <f t="shared" si="5"/>
        <v>4.1666666666666657E-2</v>
      </c>
      <c r="O29" s="28">
        <f t="shared" si="6"/>
        <v>8.3333333333333329E-2</v>
      </c>
      <c r="P29" s="28">
        <f t="shared" si="3"/>
        <v>0.12499999999999999</v>
      </c>
      <c r="Q29" s="116">
        <f>PRODUCT(NodeProb_WLL3!C55:G55)</f>
        <v>3.6039210104201101E-2</v>
      </c>
      <c r="R29" s="116">
        <f t="shared" si="7"/>
        <v>4.5049012630251368E-3</v>
      </c>
      <c r="S29" s="295"/>
    </row>
    <row r="30" spans="1:21" x14ac:dyDescent="0.25">
      <c r="A30" s="297"/>
      <c r="B30">
        <v>28</v>
      </c>
      <c r="D30">
        <v>1</v>
      </c>
      <c r="E30">
        <v>4</v>
      </c>
      <c r="F30" s="116">
        <f>$B$107*($B$74)</f>
        <v>0</v>
      </c>
      <c r="G30" s="116">
        <f>$B$110*($B$71)</f>
        <v>0.5</v>
      </c>
      <c r="H30" s="116">
        <f>$B$107*(0)</f>
        <v>0</v>
      </c>
      <c r="I30" s="116">
        <f>$B$110*($B$74)</f>
        <v>0</v>
      </c>
      <c r="J30" s="28">
        <f t="shared" si="0"/>
        <v>0</v>
      </c>
      <c r="K30" s="28">
        <f t="shared" si="1"/>
        <v>0.5</v>
      </c>
      <c r="L30" s="108">
        <f t="shared" si="4"/>
        <v>0</v>
      </c>
      <c r="M30" s="30">
        <f t="shared" si="2"/>
        <v>1</v>
      </c>
      <c r="N30" s="28">
        <f t="shared" si="5"/>
        <v>0</v>
      </c>
      <c r="O30" s="28">
        <f t="shared" si="6"/>
        <v>0</v>
      </c>
      <c r="P30" s="28">
        <f t="shared" si="3"/>
        <v>0</v>
      </c>
      <c r="Q30" s="116">
        <f>PRODUCT(NodeProb_WLL3!C57:G57)</f>
        <v>3.6039210104201101E-2</v>
      </c>
      <c r="R30" s="116">
        <f t="shared" si="7"/>
        <v>0</v>
      </c>
      <c r="S30" s="295"/>
    </row>
    <row r="31" spans="1:21" x14ac:dyDescent="0.25">
      <c r="A31" s="297"/>
      <c r="B31">
        <v>29</v>
      </c>
      <c r="D31">
        <v>1</v>
      </c>
      <c r="E31">
        <v>4</v>
      </c>
      <c r="F31" s="116">
        <f>$B$107*($B$71)</f>
        <v>0.5</v>
      </c>
      <c r="G31" s="116">
        <f>$B$110*(1)</f>
        <v>1</v>
      </c>
      <c r="H31" s="116">
        <f>$B$107*($B$69)</f>
        <v>0</v>
      </c>
      <c r="I31" s="116">
        <f>$B$110*($B$71)</f>
        <v>0.5</v>
      </c>
      <c r="J31" s="28">
        <f t="shared" si="0"/>
        <v>0</v>
      </c>
      <c r="K31" s="28">
        <f t="shared" si="1"/>
        <v>0.5</v>
      </c>
      <c r="L31" s="108">
        <f t="shared" si="4"/>
        <v>0.5</v>
      </c>
      <c r="M31" s="30">
        <f t="shared" si="2"/>
        <v>0.5</v>
      </c>
      <c r="N31" s="28">
        <f t="shared" si="5"/>
        <v>0.25</v>
      </c>
      <c r="O31" s="28">
        <f t="shared" si="6"/>
        <v>0.25</v>
      </c>
      <c r="P31" s="28">
        <f t="shared" si="3"/>
        <v>0.5</v>
      </c>
      <c r="Q31" s="116">
        <f>PRODUCT(NodeProb_WLL3!C59:G59)</f>
        <v>0</v>
      </c>
      <c r="R31" s="116">
        <f t="shared" si="7"/>
        <v>0</v>
      </c>
      <c r="S31" s="295"/>
    </row>
    <row r="32" spans="1:21" x14ac:dyDescent="0.25">
      <c r="A32" s="297"/>
      <c r="B32">
        <v>30</v>
      </c>
      <c r="D32">
        <v>1</v>
      </c>
      <c r="E32">
        <v>4</v>
      </c>
      <c r="F32" s="116">
        <f>$B$107*($B$72)</f>
        <v>0.75</v>
      </c>
      <c r="G32" s="116">
        <f>$B$110*(1)</f>
        <v>1</v>
      </c>
      <c r="H32" s="116">
        <f>$B$107*($B$73)</f>
        <v>0.16666666666666666</v>
      </c>
      <c r="I32" s="116">
        <f>$B$110*($B$72)</f>
        <v>0.75</v>
      </c>
      <c r="J32" s="28">
        <f t="shared" si="0"/>
        <v>0.5</v>
      </c>
      <c r="K32" s="28">
        <f t="shared" si="1"/>
        <v>0.75</v>
      </c>
      <c r="L32" s="108">
        <f t="shared" si="4"/>
        <v>0.7857142857142857</v>
      </c>
      <c r="M32" s="30">
        <f t="shared" si="2"/>
        <v>0.2142857142857143</v>
      </c>
      <c r="N32" s="28">
        <f t="shared" si="5"/>
        <v>0.125</v>
      </c>
      <c r="O32" s="28">
        <f t="shared" si="6"/>
        <v>5.3571428571428568E-2</v>
      </c>
      <c r="P32" s="28">
        <f t="shared" si="3"/>
        <v>0.17857142857142858</v>
      </c>
      <c r="Q32" s="116">
        <f>PRODUCT(NodeProb_WLL3!C61:G61)</f>
        <v>0</v>
      </c>
      <c r="R32" s="116">
        <f t="shared" si="7"/>
        <v>0</v>
      </c>
      <c r="S32" s="295"/>
    </row>
    <row r="33" spans="1:21" x14ac:dyDescent="0.25">
      <c r="A33" s="297"/>
      <c r="B33">
        <v>31</v>
      </c>
      <c r="D33" s="119">
        <v>1</v>
      </c>
      <c r="E33">
        <v>4</v>
      </c>
      <c r="F33" s="116">
        <f>$B$107*($B$74)</f>
        <v>0</v>
      </c>
      <c r="G33" s="116">
        <f>$B$110*(1)</f>
        <v>1</v>
      </c>
      <c r="H33" s="116">
        <f>$B$107*(0)</f>
        <v>0</v>
      </c>
      <c r="I33" s="116">
        <f>$B$110*($B$72)</f>
        <v>0.75</v>
      </c>
      <c r="J33" s="28">
        <f t="shared" si="0"/>
        <v>0</v>
      </c>
      <c r="K33" s="28">
        <f t="shared" si="1"/>
        <v>1</v>
      </c>
      <c r="L33" s="108">
        <f t="shared" si="4"/>
        <v>0</v>
      </c>
      <c r="M33" s="30">
        <f t="shared" si="2"/>
        <v>1</v>
      </c>
      <c r="N33" s="28">
        <f t="shared" si="5"/>
        <v>0</v>
      </c>
      <c r="O33" s="28">
        <f t="shared" si="6"/>
        <v>0</v>
      </c>
      <c r="P33" s="28">
        <f t="shared" si="3"/>
        <v>0</v>
      </c>
      <c r="Q33" s="116">
        <f>PRODUCT(NodeProb_WLL3!C63:G63)</f>
        <v>5.070167638067484E-2</v>
      </c>
      <c r="R33" s="116">
        <f t="shared" si="7"/>
        <v>0</v>
      </c>
      <c r="S33" s="295"/>
    </row>
    <row r="34" spans="1:21" x14ac:dyDescent="0.25">
      <c r="A34" s="297"/>
      <c r="B34">
        <v>32</v>
      </c>
      <c r="D34" s="119">
        <v>1</v>
      </c>
      <c r="E34">
        <v>4</v>
      </c>
      <c r="F34" s="116">
        <f>$B$107*($B$72)</f>
        <v>0.75</v>
      </c>
      <c r="G34" s="116">
        <f>$B$110*(1)</f>
        <v>1</v>
      </c>
      <c r="H34" s="116">
        <f>$B$107*(0)</f>
        <v>0</v>
      </c>
      <c r="I34" s="116">
        <f>$B$110*($B$72)</f>
        <v>0.75</v>
      </c>
      <c r="J34" s="28">
        <f t="shared" si="0"/>
        <v>0.5</v>
      </c>
      <c r="K34" s="28">
        <f t="shared" si="1"/>
        <v>0.75</v>
      </c>
      <c r="L34" s="108">
        <f t="shared" si="4"/>
        <v>0.83333333333333337</v>
      </c>
      <c r="M34" s="30">
        <f t="shared" si="2"/>
        <v>0.16666666666666663</v>
      </c>
      <c r="N34" s="28">
        <f t="shared" si="5"/>
        <v>0.125</v>
      </c>
      <c r="O34" s="28">
        <f t="shared" si="6"/>
        <v>4.1666666666666664E-2</v>
      </c>
      <c r="P34" s="28">
        <f t="shared" si="3"/>
        <v>0.16666666666666666</v>
      </c>
      <c r="Q34" s="116">
        <f>PRODUCT(NodeProb_WLL3!C65:G65)</f>
        <v>5.9920162995342988E-2</v>
      </c>
      <c r="R34" s="116">
        <f t="shared" si="7"/>
        <v>9.9866938325571634E-3</v>
      </c>
      <c r="S34" s="296"/>
    </row>
    <row r="35" spans="1:21" x14ac:dyDescent="0.25">
      <c r="A35" s="297" t="s">
        <v>56</v>
      </c>
      <c r="B35" s="115">
        <v>33</v>
      </c>
      <c r="C35" s="115"/>
      <c r="D35" s="115">
        <v>1</v>
      </c>
      <c r="E35" s="115">
        <v>4</v>
      </c>
      <c r="F35" s="222">
        <f>$B$107*($L$3*1+$M$3*1)</f>
        <v>1</v>
      </c>
      <c r="G35" s="117">
        <f>$B$110*($L$4*$B$74+$M$4*$B$74)</f>
        <v>0</v>
      </c>
      <c r="H35" s="117">
        <f>$B$107*($L$4*$B$72+$M$4*$B$72)</f>
        <v>0.75</v>
      </c>
      <c r="I35" s="223">
        <f>$B$110*($L$3*0+$M$3*0)</f>
        <v>0</v>
      </c>
      <c r="J35" s="28">
        <f t="shared" si="0"/>
        <v>1</v>
      </c>
      <c r="K35" s="28">
        <f t="shared" si="1"/>
        <v>0</v>
      </c>
      <c r="L35" s="108">
        <f t="shared" si="4"/>
        <v>1</v>
      </c>
      <c r="M35" s="30">
        <f t="shared" si="2"/>
        <v>0</v>
      </c>
      <c r="N35" s="28">
        <f t="shared" si="5"/>
        <v>0</v>
      </c>
      <c r="O35" s="28">
        <f t="shared" si="6"/>
        <v>0</v>
      </c>
      <c r="P35" s="28">
        <f t="shared" si="3"/>
        <v>0</v>
      </c>
      <c r="Q35" s="117">
        <f>PRODUCT(NodeProb_WLL3!D3:G3)</f>
        <v>6.729974041557997E-2</v>
      </c>
      <c r="R35" s="117">
        <f t="shared" si="7"/>
        <v>0</v>
      </c>
      <c r="S35" s="298">
        <f>SUM(R35:R50)</f>
        <v>0.14814758205037681</v>
      </c>
      <c r="T35" s="115"/>
      <c r="U35" s="115"/>
    </row>
    <row r="36" spans="1:21" x14ac:dyDescent="0.25">
      <c r="A36" s="297"/>
      <c r="B36">
        <v>34</v>
      </c>
      <c r="D36" s="119">
        <v>1</v>
      </c>
      <c r="E36">
        <v>4</v>
      </c>
      <c r="F36" s="224">
        <f>$B$107*($L$5*1+$M$5*1)</f>
        <v>1</v>
      </c>
      <c r="G36" s="221">
        <f>$B$110*($L$6*$B$72+$M$6*$B$71)</f>
        <v>0.5</v>
      </c>
      <c r="H36" s="221">
        <f>$B$107*($L$6*$B$72+$M$6*$B$71)</f>
        <v>0.5</v>
      </c>
      <c r="I36" s="225">
        <f>$B$110*($L$5*$B$73+$M$5*$B$69)</f>
        <v>4.1666666666666657E-2</v>
      </c>
      <c r="J36" s="28">
        <f t="shared" si="0"/>
        <v>0.54166666666666663</v>
      </c>
      <c r="K36" s="28">
        <f t="shared" si="1"/>
        <v>4.1666666666666657E-2</v>
      </c>
      <c r="L36" s="108">
        <f t="shared" si="4"/>
        <v>0.54166666666666663</v>
      </c>
      <c r="M36" s="30">
        <f t="shared" si="2"/>
        <v>0.45833333333333337</v>
      </c>
      <c r="N36" s="28">
        <f t="shared" si="5"/>
        <v>0.22916666666666669</v>
      </c>
      <c r="O36" s="28">
        <f t="shared" si="6"/>
        <v>0.21006944444444448</v>
      </c>
      <c r="P36" s="28">
        <f t="shared" si="3"/>
        <v>0.43923611111111116</v>
      </c>
      <c r="Q36" s="116">
        <f>PRODUCT(NodeProb_WLL3!D7:G7)</f>
        <v>7.2078420208402202E-2</v>
      </c>
      <c r="R36" s="116">
        <f t="shared" si="7"/>
        <v>3.165944498737111E-2</v>
      </c>
      <c r="S36" s="295"/>
    </row>
    <row r="37" spans="1:21" x14ac:dyDescent="0.25">
      <c r="A37" s="297"/>
      <c r="B37">
        <v>35</v>
      </c>
      <c r="D37" s="119">
        <v>1</v>
      </c>
      <c r="E37">
        <v>4</v>
      </c>
      <c r="F37" s="224">
        <f>$B$107*($L$7*$B$71+$M$7*$B$68)</f>
        <v>0.5</v>
      </c>
      <c r="G37" s="221">
        <f>$B$110*($L$8*$B$74+$M$8*$B$73)</f>
        <v>3.5714285714285712E-2</v>
      </c>
      <c r="H37" s="221">
        <f>$B$107*($L$8*$B$74+$M$8*$B$73)</f>
        <v>3.5714285714285712E-2</v>
      </c>
      <c r="I37" s="225">
        <f>$B$110*($L$7*0+$M$7*0)</f>
        <v>0</v>
      </c>
      <c r="J37" s="28">
        <f t="shared" si="0"/>
        <v>0.4642857142857143</v>
      </c>
      <c r="K37" s="28">
        <f t="shared" si="1"/>
        <v>0</v>
      </c>
      <c r="L37" s="108">
        <f t="shared" si="4"/>
        <v>0.96153846153846156</v>
      </c>
      <c r="M37" s="30">
        <f t="shared" si="2"/>
        <v>3.8461538461538436E-2</v>
      </c>
      <c r="N37" s="28">
        <f t="shared" si="5"/>
        <v>1.7857142857142856E-2</v>
      </c>
      <c r="O37" s="28">
        <f t="shared" si="6"/>
        <v>1.3736263736263735E-3</v>
      </c>
      <c r="P37" s="28">
        <f t="shared" si="3"/>
        <v>1.9230769230769228E-2</v>
      </c>
      <c r="Q37" s="116">
        <f>PRODUCT(NodeProb_WLL3!D11:G11)</f>
        <v>0</v>
      </c>
      <c r="R37" s="116">
        <f t="shared" si="7"/>
        <v>0</v>
      </c>
      <c r="S37" s="295"/>
    </row>
    <row r="38" spans="1:21" x14ac:dyDescent="0.25">
      <c r="A38" s="297"/>
      <c r="B38" s="1">
        <v>36</v>
      </c>
      <c r="C38" s="1"/>
      <c r="D38" s="121">
        <v>1</v>
      </c>
      <c r="E38" s="1">
        <v>4</v>
      </c>
      <c r="F38" s="224">
        <f>$B$107*($L$9*$B$72+$M$9*$B$68)</f>
        <v>0.5</v>
      </c>
      <c r="G38" s="221">
        <f>$B$110*($L$10*$B$74+$M$10*$B$68)</f>
        <v>8.3333333333333315E-2</v>
      </c>
      <c r="H38" s="221">
        <f>$B$107*($L$10*$B$74+$M$10*$B$69)</f>
        <v>0</v>
      </c>
      <c r="I38" s="225">
        <f>$B$110*($L$9*$B$74+$M$9*$B$69)</f>
        <v>0</v>
      </c>
      <c r="J38" s="28">
        <f t="shared" si="0"/>
        <v>0.41666666666666669</v>
      </c>
      <c r="K38" s="28">
        <f t="shared" si="1"/>
        <v>0</v>
      </c>
      <c r="L38" s="108">
        <f t="shared" si="4"/>
        <v>0.91666666666666674</v>
      </c>
      <c r="M38" s="30">
        <f t="shared" si="2"/>
        <v>8.3333333333333259E-2</v>
      </c>
      <c r="N38" s="28">
        <f t="shared" si="5"/>
        <v>4.1666666666666657E-2</v>
      </c>
      <c r="O38" s="28">
        <f t="shared" si="6"/>
        <v>6.9444444444444415E-3</v>
      </c>
      <c r="P38" s="28">
        <f t="shared" si="3"/>
        <v>4.8611111111111098E-2</v>
      </c>
      <c r="Q38" s="118">
        <f>PRODUCT(NodeProb_WLL3!D15:G15)</f>
        <v>0.11062183937601783</v>
      </c>
      <c r="R38" s="118">
        <f t="shared" si="7"/>
        <v>5.377450525223087E-3</v>
      </c>
      <c r="S38" s="295"/>
      <c r="T38" s="1"/>
      <c r="U38" s="1"/>
    </row>
    <row r="39" spans="1:21" x14ac:dyDescent="0.25">
      <c r="A39" s="297"/>
      <c r="B39">
        <v>37</v>
      </c>
      <c r="D39">
        <v>1</v>
      </c>
      <c r="E39">
        <v>3</v>
      </c>
      <c r="F39" s="222">
        <f>$B$107*($L$11*1+$M$11*1)</f>
        <v>1</v>
      </c>
      <c r="G39" s="117">
        <f>$B$109*($L$12*$B$74+$M$12*$B$74)</f>
        <v>0</v>
      </c>
      <c r="H39" s="117">
        <f>$B$107*($L$12*$B$72+$M$12*$B$72)</f>
        <v>0.75</v>
      </c>
      <c r="I39" s="223">
        <f>$B$109*($L$11*0+$M$11*0)</f>
        <v>0</v>
      </c>
      <c r="J39" s="28">
        <f t="shared" si="0"/>
        <v>1</v>
      </c>
      <c r="K39" s="28">
        <f t="shared" si="1"/>
        <v>0</v>
      </c>
      <c r="L39" s="108">
        <f t="shared" si="4"/>
        <v>1</v>
      </c>
      <c r="M39" s="30">
        <f t="shared" si="2"/>
        <v>0</v>
      </c>
      <c r="N39" s="28">
        <f t="shared" si="5"/>
        <v>0</v>
      </c>
      <c r="O39" s="28">
        <f t="shared" si="6"/>
        <v>0</v>
      </c>
      <c r="P39" s="28">
        <f t="shared" si="3"/>
        <v>0</v>
      </c>
      <c r="Q39" s="116">
        <f>PRODUCT(NodeProb_WLL3!D19:G19)</f>
        <v>6.729974041557997E-2</v>
      </c>
      <c r="R39" s="116">
        <f t="shared" si="7"/>
        <v>0</v>
      </c>
      <c r="S39" s="295"/>
    </row>
    <row r="40" spans="1:21" x14ac:dyDescent="0.25">
      <c r="A40" s="297"/>
      <c r="B40">
        <v>38</v>
      </c>
      <c r="D40" s="119">
        <v>1</v>
      </c>
      <c r="E40">
        <v>3</v>
      </c>
      <c r="F40" s="224">
        <f>$B$107*($L$13*1+$M$13*1)</f>
        <v>1</v>
      </c>
      <c r="G40" s="221">
        <f>$B$109*($L$14*$B$72+$M$14*$B$71)</f>
        <v>0.5</v>
      </c>
      <c r="H40" s="221">
        <f>$B$107*($L$14*$B$72+$M$14*$B$71)</f>
        <v>0.5</v>
      </c>
      <c r="I40" s="225">
        <f>$B$109*($L$13*$B$73+$M$13*$B$69)</f>
        <v>4.1666666666666657E-2</v>
      </c>
      <c r="J40" s="28">
        <f t="shared" si="0"/>
        <v>0.54166666666666663</v>
      </c>
      <c r="K40" s="28">
        <f t="shared" si="1"/>
        <v>4.1666666666666657E-2</v>
      </c>
      <c r="L40" s="108">
        <f t="shared" si="4"/>
        <v>0.54166666666666663</v>
      </c>
      <c r="M40" s="30">
        <f t="shared" si="2"/>
        <v>0.45833333333333337</v>
      </c>
      <c r="N40" s="28">
        <f t="shared" si="5"/>
        <v>0.22916666666666669</v>
      </c>
      <c r="O40" s="28">
        <f t="shared" si="6"/>
        <v>0.21006944444444448</v>
      </c>
      <c r="P40" s="28">
        <f t="shared" si="3"/>
        <v>0.43923611111111116</v>
      </c>
      <c r="Q40" s="116">
        <f>PRODUCT(NodeProb_WLL3!D23:G23)</f>
        <v>7.2078420208402202E-2</v>
      </c>
      <c r="R40" s="116">
        <f t="shared" si="7"/>
        <v>3.165944498737111E-2</v>
      </c>
      <c r="S40" s="295"/>
    </row>
    <row r="41" spans="1:21" x14ac:dyDescent="0.25">
      <c r="A41" s="297"/>
      <c r="B41">
        <v>39</v>
      </c>
      <c r="D41" s="119">
        <v>1</v>
      </c>
      <c r="E41">
        <v>3</v>
      </c>
      <c r="F41" s="224">
        <f>$B$107*($L$15*$B$71+$M$15*$B$68)</f>
        <v>0.5</v>
      </c>
      <c r="G41" s="221">
        <f>$B$109*($L$16*$B$74+$M$16*$B$73)</f>
        <v>3.5714285714285712E-2</v>
      </c>
      <c r="H41" s="221">
        <f>$B$107*($L$16*$B$74+$M$16*$B$73)</f>
        <v>3.5714285714285712E-2</v>
      </c>
      <c r="I41" s="225">
        <f>$B$109*($L$15*0+$M$15*0)</f>
        <v>0</v>
      </c>
      <c r="J41" s="28">
        <f t="shared" si="0"/>
        <v>0.4642857142857143</v>
      </c>
      <c r="K41" s="28">
        <f t="shared" si="1"/>
        <v>0</v>
      </c>
      <c r="L41" s="108">
        <f t="shared" si="4"/>
        <v>0.96153846153846156</v>
      </c>
      <c r="M41" s="30">
        <f t="shared" si="2"/>
        <v>3.8461538461538436E-2</v>
      </c>
      <c r="N41" s="28">
        <f t="shared" si="5"/>
        <v>1.7857142857142856E-2</v>
      </c>
      <c r="O41" s="28">
        <f t="shared" si="6"/>
        <v>1.3736263736263735E-3</v>
      </c>
      <c r="P41" s="28">
        <f t="shared" si="3"/>
        <v>1.9230769230769228E-2</v>
      </c>
      <c r="Q41" s="116">
        <f>PRODUCT(NodeProb_WLL3!D27:G27)</f>
        <v>0</v>
      </c>
      <c r="R41" s="116">
        <f t="shared" si="7"/>
        <v>0</v>
      </c>
      <c r="S41" s="295"/>
    </row>
    <row r="42" spans="1:21" x14ac:dyDescent="0.25">
      <c r="A42" s="297"/>
      <c r="B42" s="1">
        <v>40</v>
      </c>
      <c r="C42" s="1"/>
      <c r="D42" s="121">
        <v>1</v>
      </c>
      <c r="E42" s="1">
        <v>3</v>
      </c>
      <c r="F42" s="224">
        <f>$B$107*($L$17*$B$72+$M$17*$B$68)</f>
        <v>0.5</v>
      </c>
      <c r="G42" s="221">
        <f>$B$109*($L$18*$B$74+$M$18*$B$68)</f>
        <v>8.3333333333333315E-2</v>
      </c>
      <c r="H42" s="221">
        <f>$B$107*($L$18*$B$74+$M$18*$B$69)</f>
        <v>0</v>
      </c>
      <c r="I42" s="225">
        <f>$B$109*($L$17*$B$74+$M$17*$B$69)</f>
        <v>0</v>
      </c>
      <c r="J42" s="28">
        <f t="shared" si="0"/>
        <v>0.41666666666666669</v>
      </c>
      <c r="K42" s="28">
        <f t="shared" si="1"/>
        <v>0</v>
      </c>
      <c r="L42" s="108">
        <f t="shared" si="4"/>
        <v>0.91666666666666674</v>
      </c>
      <c r="M42" s="30">
        <f t="shared" si="2"/>
        <v>8.3333333333333259E-2</v>
      </c>
      <c r="N42" s="28">
        <f t="shared" si="5"/>
        <v>4.1666666666666657E-2</v>
      </c>
      <c r="O42" s="28">
        <f t="shared" si="6"/>
        <v>6.9444444444444415E-3</v>
      </c>
      <c r="P42" s="28">
        <f t="shared" si="3"/>
        <v>4.8611111111111098E-2</v>
      </c>
      <c r="Q42" s="118">
        <f>PRODUCT(NodeProb_WLL3!D31:G31)</f>
        <v>0.11062183937601783</v>
      </c>
      <c r="R42" s="118">
        <f t="shared" si="7"/>
        <v>5.377450525223087E-3</v>
      </c>
      <c r="S42" s="295"/>
      <c r="T42" s="1"/>
      <c r="U42" s="1"/>
    </row>
    <row r="43" spans="1:21" x14ac:dyDescent="0.25">
      <c r="A43" s="297"/>
      <c r="B43">
        <v>41</v>
      </c>
      <c r="D43">
        <v>2</v>
      </c>
      <c r="E43" s="115">
        <v>4</v>
      </c>
      <c r="F43" s="222">
        <f>$B$108*($L$19*1+$M$19*1)</f>
        <v>1</v>
      </c>
      <c r="G43" s="117">
        <f>$B$110*($L$20*$B$74+$M$20*$B$74)</f>
        <v>0</v>
      </c>
      <c r="H43" s="117">
        <f>$B$108*($L$20*$B$72+$M$20*$B$72)</f>
        <v>0.75</v>
      </c>
      <c r="I43" s="223">
        <f>$B$110*($L$19*0+$M$19*0)</f>
        <v>0</v>
      </c>
      <c r="J43" s="28">
        <f t="shared" si="0"/>
        <v>1</v>
      </c>
      <c r="K43" s="28">
        <f t="shared" si="1"/>
        <v>0</v>
      </c>
      <c r="L43" s="108">
        <f t="shared" si="4"/>
        <v>1</v>
      </c>
      <c r="M43" s="30">
        <f t="shared" si="2"/>
        <v>0</v>
      </c>
      <c r="N43" s="28">
        <f t="shared" si="5"/>
        <v>0</v>
      </c>
      <c r="O43" s="28">
        <f t="shared" si="6"/>
        <v>0</v>
      </c>
      <c r="P43" s="28">
        <f t="shared" si="3"/>
        <v>0</v>
      </c>
      <c r="Q43" s="116">
        <f>PRODUCT(NodeProb_WLL3!D35:G35)</f>
        <v>6.729974041557997E-2</v>
      </c>
      <c r="R43" s="116">
        <f t="shared" si="7"/>
        <v>0</v>
      </c>
      <c r="S43" s="295"/>
    </row>
    <row r="44" spans="1:21" x14ac:dyDescent="0.25">
      <c r="A44" s="297"/>
      <c r="B44">
        <v>42</v>
      </c>
      <c r="D44" s="119">
        <v>2</v>
      </c>
      <c r="E44">
        <v>4</v>
      </c>
      <c r="F44" s="224">
        <f>$B$108*($L$21*1+$M$21*1)</f>
        <v>1</v>
      </c>
      <c r="G44" s="221">
        <f>$B$110*($L$22*$B$72+$M$22*$B$71)</f>
        <v>0.5</v>
      </c>
      <c r="H44" s="221">
        <f>$B$108*($L$22*$B$72+$M$22*$B$71)</f>
        <v>0.5</v>
      </c>
      <c r="I44" s="225">
        <f>$B$110*($L$21*$B$73+$M$21*$B$69)</f>
        <v>4.1666666666666657E-2</v>
      </c>
      <c r="J44" s="28">
        <f t="shared" si="0"/>
        <v>0.54166666666666663</v>
      </c>
      <c r="K44" s="28">
        <f t="shared" si="1"/>
        <v>4.1666666666666657E-2</v>
      </c>
      <c r="L44" s="108">
        <f t="shared" si="4"/>
        <v>0.54166666666666663</v>
      </c>
      <c r="M44" s="30">
        <f t="shared" si="2"/>
        <v>0.45833333333333337</v>
      </c>
      <c r="N44" s="28">
        <f t="shared" si="5"/>
        <v>0.22916666666666669</v>
      </c>
      <c r="O44" s="28">
        <f t="shared" si="6"/>
        <v>0.21006944444444448</v>
      </c>
      <c r="P44" s="28">
        <f t="shared" si="3"/>
        <v>0.43923611111111116</v>
      </c>
      <c r="Q44" s="116">
        <f>PRODUCT(NodeProb_WLL3!D39:G39)</f>
        <v>7.2078420208402202E-2</v>
      </c>
      <c r="R44" s="116">
        <f t="shared" si="7"/>
        <v>3.165944498737111E-2</v>
      </c>
      <c r="S44" s="295"/>
    </row>
    <row r="45" spans="1:21" x14ac:dyDescent="0.25">
      <c r="A45" s="297"/>
      <c r="B45">
        <v>43</v>
      </c>
      <c r="D45" s="119">
        <v>2</v>
      </c>
      <c r="E45">
        <v>4</v>
      </c>
      <c r="F45" s="224">
        <f>$B$108*($L$23*$B$71+$M$23*$B$68)</f>
        <v>0.5</v>
      </c>
      <c r="G45" s="221">
        <f>$B$110*($L$24*$B$74+$M$24*$B$73)</f>
        <v>3.5714285714285712E-2</v>
      </c>
      <c r="H45" s="221">
        <f>$B$108*($L$24*$B$74+$M$24*$B$73)</f>
        <v>3.5714285714285712E-2</v>
      </c>
      <c r="I45" s="225">
        <f>$B$110*($L$23*0+$M$23*0)</f>
        <v>0</v>
      </c>
      <c r="J45" s="28">
        <f t="shared" si="0"/>
        <v>0.4642857142857143</v>
      </c>
      <c r="K45" s="28">
        <f t="shared" si="1"/>
        <v>0</v>
      </c>
      <c r="L45" s="108">
        <f t="shared" si="4"/>
        <v>0.96153846153846156</v>
      </c>
      <c r="M45" s="30">
        <f t="shared" si="2"/>
        <v>3.8461538461538436E-2</v>
      </c>
      <c r="N45" s="28">
        <f t="shared" si="5"/>
        <v>1.7857142857142856E-2</v>
      </c>
      <c r="O45" s="28">
        <f t="shared" si="6"/>
        <v>1.3736263736263735E-3</v>
      </c>
      <c r="P45" s="28">
        <f t="shared" si="3"/>
        <v>1.9230769230769228E-2</v>
      </c>
      <c r="Q45" s="116">
        <f>PRODUCT(NodeProb_WLL3!D43:G43)</f>
        <v>0</v>
      </c>
      <c r="R45" s="116">
        <f t="shared" si="7"/>
        <v>0</v>
      </c>
      <c r="S45" s="295"/>
    </row>
    <row r="46" spans="1:21" x14ac:dyDescent="0.25">
      <c r="A46" s="297"/>
      <c r="B46">
        <v>44</v>
      </c>
      <c r="D46" s="119">
        <v>2</v>
      </c>
      <c r="E46" s="1">
        <v>4</v>
      </c>
      <c r="F46" s="224">
        <f>$B$108*($L$25*$B$72+$M$25*$B$68)</f>
        <v>0.5</v>
      </c>
      <c r="G46" s="221">
        <f>$B$110*($L$26*$B$74+$M$26*$B$68)</f>
        <v>8.3333333333333315E-2</v>
      </c>
      <c r="H46" s="221">
        <f>$B$108*($L$26*$B$74+$M$26*$B$69)</f>
        <v>0</v>
      </c>
      <c r="I46" s="225">
        <f>$B$110*($L$25*$B$74+$M$25*$B$69)</f>
        <v>0</v>
      </c>
      <c r="J46" s="28">
        <f t="shared" si="0"/>
        <v>0.41666666666666669</v>
      </c>
      <c r="K46" s="28">
        <f t="shared" si="1"/>
        <v>0</v>
      </c>
      <c r="L46" s="108">
        <f t="shared" si="4"/>
        <v>0.91666666666666674</v>
      </c>
      <c r="M46" s="30">
        <f t="shared" si="2"/>
        <v>8.3333333333333259E-2</v>
      </c>
      <c r="N46" s="28">
        <f t="shared" si="5"/>
        <v>4.1666666666666657E-2</v>
      </c>
      <c r="O46" s="28">
        <f t="shared" si="6"/>
        <v>6.9444444444444415E-3</v>
      </c>
      <c r="P46" s="28">
        <f t="shared" si="3"/>
        <v>4.8611111111111098E-2</v>
      </c>
      <c r="Q46" s="118">
        <f>PRODUCT(NodeProb_WLL3!D47:G47)</f>
        <v>0.11062183937601783</v>
      </c>
      <c r="R46" s="116">
        <f t="shared" si="7"/>
        <v>5.377450525223087E-3</v>
      </c>
      <c r="S46" s="295"/>
    </row>
    <row r="47" spans="1:21" x14ac:dyDescent="0.25">
      <c r="A47" s="297"/>
      <c r="B47" s="115">
        <v>45</v>
      </c>
      <c r="C47" s="115"/>
      <c r="D47" s="115">
        <v>2</v>
      </c>
      <c r="E47">
        <v>3</v>
      </c>
      <c r="F47" s="222">
        <f>$B$108*($L$27*1+$M$27*1)</f>
        <v>1</v>
      </c>
      <c r="G47" s="117">
        <f>$B$109*($L$28*$B$74+$M$28*$B$74)</f>
        <v>0</v>
      </c>
      <c r="H47" s="117">
        <f>$B$108*($L$28*$B$72+$M$28*$B$72)</f>
        <v>0.75</v>
      </c>
      <c r="I47" s="223">
        <f>$B$109*($L$27*0+$M$27*0)</f>
        <v>0</v>
      </c>
      <c r="J47" s="28">
        <f t="shared" si="0"/>
        <v>1</v>
      </c>
      <c r="K47" s="28">
        <f t="shared" si="1"/>
        <v>0</v>
      </c>
      <c r="L47" s="108">
        <f t="shared" si="4"/>
        <v>1</v>
      </c>
      <c r="M47" s="30">
        <f t="shared" si="2"/>
        <v>0</v>
      </c>
      <c r="N47" s="28">
        <f t="shared" si="5"/>
        <v>0</v>
      </c>
      <c r="O47" s="28">
        <f t="shared" si="6"/>
        <v>0</v>
      </c>
      <c r="P47" s="28">
        <f t="shared" si="3"/>
        <v>0</v>
      </c>
      <c r="Q47" s="116">
        <f>PRODUCT(NodeProb_WLL3!D51:G51)</f>
        <v>6.729974041557997E-2</v>
      </c>
      <c r="R47" s="117">
        <f t="shared" si="7"/>
        <v>0</v>
      </c>
      <c r="S47" s="295"/>
      <c r="T47" s="115"/>
      <c r="U47" s="115"/>
    </row>
    <row r="48" spans="1:21" x14ac:dyDescent="0.25">
      <c r="A48" s="297"/>
      <c r="B48">
        <v>46</v>
      </c>
      <c r="D48" s="119">
        <v>2</v>
      </c>
      <c r="E48">
        <v>3</v>
      </c>
      <c r="F48" s="224">
        <f>$B$108*($L$29*1+$M$29*1)</f>
        <v>1</v>
      </c>
      <c r="G48" s="221">
        <f>$B$109*($L$30*$B$72+$M$30*$B$71)</f>
        <v>0.5</v>
      </c>
      <c r="H48" s="221">
        <f>$B$108*($L$30*$B$72+$M$30*$B$71)</f>
        <v>0.5</v>
      </c>
      <c r="I48" s="225">
        <f>$B$109*($L$29*$B$73+$M$29*$B$69)</f>
        <v>4.1666666666666657E-2</v>
      </c>
      <c r="J48" s="28">
        <f t="shared" si="0"/>
        <v>0.54166666666666663</v>
      </c>
      <c r="K48" s="28">
        <f t="shared" si="1"/>
        <v>4.1666666666666657E-2</v>
      </c>
      <c r="L48" s="108">
        <f t="shared" si="4"/>
        <v>0.54166666666666663</v>
      </c>
      <c r="M48" s="30">
        <f t="shared" si="2"/>
        <v>0.45833333333333337</v>
      </c>
      <c r="N48" s="28">
        <f t="shared" si="5"/>
        <v>0.22916666666666669</v>
      </c>
      <c r="O48" s="28">
        <f t="shared" si="6"/>
        <v>0.21006944444444448</v>
      </c>
      <c r="P48" s="28">
        <f t="shared" si="3"/>
        <v>0.43923611111111116</v>
      </c>
      <c r="Q48" s="116">
        <f>PRODUCT(NodeProb_WLL3!D55:G55)</f>
        <v>7.2078420208402202E-2</v>
      </c>
      <c r="R48" s="116">
        <f t="shared" si="7"/>
        <v>3.165944498737111E-2</v>
      </c>
      <c r="S48" s="295"/>
    </row>
    <row r="49" spans="1:21" x14ac:dyDescent="0.25">
      <c r="A49" s="297"/>
      <c r="B49">
        <v>47</v>
      </c>
      <c r="D49" s="119">
        <v>2</v>
      </c>
      <c r="E49">
        <v>3</v>
      </c>
      <c r="F49" s="224">
        <f>$B$108*($L$31*$B$71+$M$31*$B$68)</f>
        <v>0.5</v>
      </c>
      <c r="G49" s="221">
        <f>$B$109*($L$32*$B$74+$M$32*$B$73)</f>
        <v>3.5714285714285712E-2</v>
      </c>
      <c r="H49" s="221">
        <f>$B$108*($L$32*$B$74+$M$32*$B$73)</f>
        <v>3.5714285714285712E-2</v>
      </c>
      <c r="I49" s="225">
        <f>$B$109*($L$31*0+$M$31*0)</f>
        <v>0</v>
      </c>
      <c r="J49" s="28">
        <f t="shared" si="0"/>
        <v>0.4642857142857143</v>
      </c>
      <c r="K49" s="28">
        <f t="shared" si="1"/>
        <v>0</v>
      </c>
      <c r="L49" s="108">
        <f t="shared" si="4"/>
        <v>0.96153846153846156</v>
      </c>
      <c r="M49" s="30">
        <f t="shared" si="2"/>
        <v>3.8461538461538436E-2</v>
      </c>
      <c r="N49" s="28">
        <f t="shared" si="5"/>
        <v>1.7857142857142856E-2</v>
      </c>
      <c r="O49" s="28">
        <f t="shared" si="6"/>
        <v>1.3736263736263735E-3</v>
      </c>
      <c r="P49" s="28">
        <f t="shared" si="3"/>
        <v>1.9230769230769228E-2</v>
      </c>
      <c r="Q49" s="116">
        <f>PRODUCT(NodeProb_WLL3!D59:G59)</f>
        <v>0</v>
      </c>
      <c r="R49" s="116">
        <f t="shared" si="7"/>
        <v>0</v>
      </c>
      <c r="S49" s="295"/>
    </row>
    <row r="50" spans="1:21" x14ac:dyDescent="0.25">
      <c r="A50" s="297"/>
      <c r="B50">
        <v>48</v>
      </c>
      <c r="D50" s="119">
        <v>2</v>
      </c>
      <c r="E50" s="1">
        <v>3</v>
      </c>
      <c r="F50" s="226">
        <f>$B$108*($L$33*$B$72+$M$33*$B$68)</f>
        <v>0.5</v>
      </c>
      <c r="G50" s="118">
        <f>$B$109*($L$34*$B$74+$M$34*$B$68)</f>
        <v>8.3333333333333315E-2</v>
      </c>
      <c r="H50" s="118">
        <f>$B$108*($L$34*$B$74+$M$34*$B$69)</f>
        <v>0</v>
      </c>
      <c r="I50" s="227">
        <f>$B$109*($L$33*$B$74+$M$33*$B$69)</f>
        <v>0</v>
      </c>
      <c r="J50" s="28">
        <f t="shared" si="0"/>
        <v>0.41666666666666669</v>
      </c>
      <c r="K50" s="28">
        <f t="shared" si="1"/>
        <v>0</v>
      </c>
      <c r="L50" s="108">
        <f t="shared" si="4"/>
        <v>0.91666666666666674</v>
      </c>
      <c r="M50" s="30">
        <f t="shared" si="2"/>
        <v>8.3333333333333259E-2</v>
      </c>
      <c r="N50" s="28">
        <f t="shared" si="5"/>
        <v>4.1666666666666657E-2</v>
      </c>
      <c r="O50" s="28">
        <f t="shared" si="6"/>
        <v>6.9444444444444415E-3</v>
      </c>
      <c r="P50" s="28">
        <f t="shared" si="3"/>
        <v>4.8611111111111098E-2</v>
      </c>
      <c r="Q50" s="116">
        <f>PRODUCT(NodeProb_WLL3!D63:G63)</f>
        <v>0.11062183937601783</v>
      </c>
      <c r="R50" s="116">
        <f t="shared" si="7"/>
        <v>5.377450525223087E-3</v>
      </c>
      <c r="S50" s="296"/>
    </row>
    <row r="51" spans="1:21" x14ac:dyDescent="0.25">
      <c r="A51" s="292" t="s">
        <v>57</v>
      </c>
      <c r="B51" s="115">
        <v>49</v>
      </c>
      <c r="C51" s="115"/>
      <c r="D51" s="115">
        <v>2</v>
      </c>
      <c r="E51" s="115">
        <v>4</v>
      </c>
      <c r="F51" s="224">
        <f>$L$35*$J$3+$M$35*$J$4</f>
        <v>0</v>
      </c>
      <c r="G51" s="221">
        <f>$K$36</f>
        <v>4.1666666666666657E-2</v>
      </c>
      <c r="H51" s="221">
        <f>$L$36*$J$5+$M$36*$J$6</f>
        <v>0</v>
      </c>
      <c r="I51" s="225">
        <f>$K$35</f>
        <v>0</v>
      </c>
      <c r="J51" s="28">
        <f t="shared" si="0"/>
        <v>0</v>
      </c>
      <c r="K51" s="28">
        <f t="shared" si="1"/>
        <v>4.1666666666666657E-2</v>
      </c>
      <c r="L51" s="108">
        <f t="shared" si="4"/>
        <v>0</v>
      </c>
      <c r="M51" s="30">
        <f t="shared" si="2"/>
        <v>1</v>
      </c>
      <c r="N51" s="28">
        <f t="shared" si="5"/>
        <v>0</v>
      </c>
      <c r="O51" s="28">
        <f t="shared" si="6"/>
        <v>0</v>
      </c>
      <c r="P51" s="28">
        <f t="shared" si="3"/>
        <v>0</v>
      </c>
      <c r="Q51" s="117">
        <f>PRODUCT(NodeProb_WLL3!E3:G3)</f>
        <v>0.13937816062398217</v>
      </c>
      <c r="R51" s="117">
        <f t="shared" si="7"/>
        <v>0</v>
      </c>
      <c r="S51" s="295">
        <f>SUM(R51:R58)</f>
        <v>0</v>
      </c>
      <c r="T51" s="115"/>
      <c r="U51" s="115"/>
    </row>
    <row r="52" spans="1:21" x14ac:dyDescent="0.25">
      <c r="A52" s="293"/>
      <c r="B52">
        <v>50</v>
      </c>
      <c r="D52" s="119">
        <v>2</v>
      </c>
      <c r="E52">
        <v>4</v>
      </c>
      <c r="F52" s="224">
        <f>$L$37*$J$7+$M$37*$J$8</f>
        <v>1.9230769230769218E-2</v>
      </c>
      <c r="G52" s="221">
        <f>$K$38</f>
        <v>0</v>
      </c>
      <c r="H52" s="221">
        <f>$L$38*$J$9+$M$38*$J$10</f>
        <v>4.166666666666663E-2</v>
      </c>
      <c r="I52" s="225">
        <f>$K$37</f>
        <v>0</v>
      </c>
      <c r="J52" s="28">
        <f t="shared" si="0"/>
        <v>4.166666666666663E-2</v>
      </c>
      <c r="K52" s="28">
        <f t="shared" si="1"/>
        <v>0</v>
      </c>
      <c r="L52" s="108">
        <f t="shared" si="4"/>
        <v>0</v>
      </c>
      <c r="M52" s="30">
        <f t="shared" si="2"/>
        <v>1</v>
      </c>
      <c r="N52" s="28">
        <f t="shared" si="5"/>
        <v>0</v>
      </c>
      <c r="O52" s="28">
        <f t="shared" si="6"/>
        <v>0</v>
      </c>
      <c r="P52" s="28">
        <f t="shared" si="3"/>
        <v>0</v>
      </c>
      <c r="Q52" s="116">
        <f>PRODUCT(NodeProb_WLL3!E11:G11)</f>
        <v>0.11062183937601783</v>
      </c>
      <c r="R52" s="116">
        <f t="shared" si="7"/>
        <v>0</v>
      </c>
      <c r="S52" s="295"/>
    </row>
    <row r="53" spans="1:21" x14ac:dyDescent="0.25">
      <c r="A53" s="293"/>
      <c r="B53">
        <v>51</v>
      </c>
      <c r="D53" s="119">
        <v>2</v>
      </c>
      <c r="E53">
        <v>3</v>
      </c>
      <c r="F53" s="224">
        <f>$L$39*$J$11+$M$39*$J$12</f>
        <v>0</v>
      </c>
      <c r="G53" s="221">
        <f>$K$40</f>
        <v>4.1666666666666657E-2</v>
      </c>
      <c r="H53" s="221">
        <f>$L$40*$J$13+$M$40*$J$14</f>
        <v>0</v>
      </c>
      <c r="I53" s="225">
        <f>$K$39</f>
        <v>0</v>
      </c>
      <c r="J53" s="28">
        <f t="shared" si="0"/>
        <v>0</v>
      </c>
      <c r="K53" s="28">
        <f t="shared" si="1"/>
        <v>4.1666666666666657E-2</v>
      </c>
      <c r="L53" s="108">
        <f t="shared" si="4"/>
        <v>0</v>
      </c>
      <c r="M53" s="30">
        <f t="shared" si="2"/>
        <v>1</v>
      </c>
      <c r="N53" s="28">
        <f t="shared" si="5"/>
        <v>0</v>
      </c>
      <c r="O53" s="28">
        <f t="shared" si="6"/>
        <v>0</v>
      </c>
      <c r="P53" s="28">
        <f t="shared" si="3"/>
        <v>0</v>
      </c>
      <c r="Q53" s="116">
        <f>PRODUCT(NodeProb_WLL3!E19:G19)</f>
        <v>0.13937816062398217</v>
      </c>
      <c r="R53" s="116">
        <f t="shared" si="7"/>
        <v>0</v>
      </c>
      <c r="S53" s="295"/>
    </row>
    <row r="54" spans="1:21" x14ac:dyDescent="0.25">
      <c r="A54" s="293"/>
      <c r="B54">
        <v>52</v>
      </c>
      <c r="D54" s="119">
        <v>2</v>
      </c>
      <c r="E54">
        <v>3</v>
      </c>
      <c r="F54" s="224">
        <f>$L$41*$J$15+$M$41*$J$16</f>
        <v>1.9230769230769218E-2</v>
      </c>
      <c r="G54" s="221">
        <f>$K$42</f>
        <v>0</v>
      </c>
      <c r="H54" s="221">
        <f>$L$42*$J$17+$M$42*$J$18</f>
        <v>4.166666666666663E-2</v>
      </c>
      <c r="I54" s="225">
        <f>$K$41</f>
        <v>0</v>
      </c>
      <c r="J54" s="28">
        <f t="shared" si="0"/>
        <v>4.166666666666663E-2</v>
      </c>
      <c r="K54" s="28">
        <f t="shared" si="1"/>
        <v>0</v>
      </c>
      <c r="L54" s="108">
        <f t="shared" si="4"/>
        <v>0</v>
      </c>
      <c r="M54" s="30">
        <f t="shared" si="2"/>
        <v>1</v>
      </c>
      <c r="N54" s="28">
        <f t="shared" si="5"/>
        <v>0</v>
      </c>
      <c r="O54" s="28">
        <f t="shared" si="6"/>
        <v>0</v>
      </c>
      <c r="P54" s="28">
        <f t="shared" si="3"/>
        <v>0</v>
      </c>
      <c r="Q54" s="116">
        <f>PRODUCT(NodeProb_WLL3!E27:G27)</f>
        <v>0.11062183937601783</v>
      </c>
      <c r="R54" s="116">
        <f t="shared" si="7"/>
        <v>0</v>
      </c>
      <c r="S54" s="295"/>
    </row>
    <row r="55" spans="1:21" x14ac:dyDescent="0.25">
      <c r="A55" s="293"/>
      <c r="B55">
        <v>53</v>
      </c>
      <c r="D55" s="119">
        <v>1</v>
      </c>
      <c r="E55">
        <v>4</v>
      </c>
      <c r="F55" s="224">
        <f>$L$43*$J$19+$M$43*$J$20</f>
        <v>0</v>
      </c>
      <c r="G55" s="221">
        <f>$K$44</f>
        <v>4.1666666666666657E-2</v>
      </c>
      <c r="H55" s="221">
        <f>$L$44*$J$21+$M$44*$J$22</f>
        <v>0</v>
      </c>
      <c r="I55" s="225">
        <f>$K$43</f>
        <v>0</v>
      </c>
      <c r="J55" s="28">
        <f t="shared" si="0"/>
        <v>0</v>
      </c>
      <c r="K55" s="28">
        <f t="shared" si="1"/>
        <v>4.1666666666666657E-2</v>
      </c>
      <c r="L55" s="108">
        <f t="shared" si="4"/>
        <v>0</v>
      </c>
      <c r="M55" s="30">
        <f t="shared" si="2"/>
        <v>1</v>
      </c>
      <c r="N55" s="28">
        <f t="shared" si="5"/>
        <v>0</v>
      </c>
      <c r="O55" s="28">
        <f t="shared" si="6"/>
        <v>0</v>
      </c>
      <c r="P55" s="28">
        <f t="shared" si="3"/>
        <v>0</v>
      </c>
      <c r="Q55" s="116">
        <f>PRODUCT(NodeProb_WLL3!E35:G35)</f>
        <v>0.13937816062398217</v>
      </c>
      <c r="R55" s="116">
        <f t="shared" si="7"/>
        <v>0</v>
      </c>
      <c r="S55" s="295"/>
    </row>
    <row r="56" spans="1:21" x14ac:dyDescent="0.25">
      <c r="A56" s="293"/>
      <c r="B56">
        <v>54</v>
      </c>
      <c r="D56" s="119">
        <v>1</v>
      </c>
      <c r="E56">
        <v>4</v>
      </c>
      <c r="F56" s="224">
        <f>$L$45*$J$23+$M$45*$J$24</f>
        <v>1.9230769230769218E-2</v>
      </c>
      <c r="G56" s="221">
        <f>$K$46</f>
        <v>0</v>
      </c>
      <c r="H56" s="221">
        <f>$L$46*$J$25+$M$46*$J$26</f>
        <v>4.166666666666663E-2</v>
      </c>
      <c r="I56" s="225">
        <f>$K$45</f>
        <v>0</v>
      </c>
      <c r="J56" s="28">
        <f t="shared" si="0"/>
        <v>4.166666666666663E-2</v>
      </c>
      <c r="K56" s="28">
        <f t="shared" si="1"/>
        <v>0</v>
      </c>
      <c r="L56" s="108">
        <f t="shared" si="4"/>
        <v>0</v>
      </c>
      <c r="M56" s="30">
        <f t="shared" si="2"/>
        <v>1</v>
      </c>
      <c r="N56" s="28">
        <f t="shared" si="5"/>
        <v>0</v>
      </c>
      <c r="O56" s="28">
        <f t="shared" si="6"/>
        <v>0</v>
      </c>
      <c r="P56" s="28">
        <f t="shared" si="3"/>
        <v>0</v>
      </c>
      <c r="Q56" s="116">
        <f>PRODUCT(NodeProb_WLL3!E43:G43)</f>
        <v>0.11062183937601783</v>
      </c>
      <c r="R56" s="116">
        <f t="shared" si="7"/>
        <v>0</v>
      </c>
      <c r="S56" s="295"/>
    </row>
    <row r="57" spans="1:21" x14ac:dyDescent="0.25">
      <c r="A57" s="293"/>
      <c r="B57">
        <v>55</v>
      </c>
      <c r="D57" s="119">
        <v>1</v>
      </c>
      <c r="E57">
        <v>3</v>
      </c>
      <c r="F57" s="224">
        <f>$L$47*$J$27+$M$47*$J$28</f>
        <v>0</v>
      </c>
      <c r="G57" s="221">
        <f>$K$48</f>
        <v>4.1666666666666657E-2</v>
      </c>
      <c r="H57" s="221">
        <f>$L$48*$J$29+$M$48*$J$30</f>
        <v>0</v>
      </c>
      <c r="I57" s="225">
        <f>$K$47</f>
        <v>0</v>
      </c>
      <c r="J57" s="28">
        <f t="shared" si="0"/>
        <v>0</v>
      </c>
      <c r="K57" s="28">
        <f t="shared" si="1"/>
        <v>4.1666666666666657E-2</v>
      </c>
      <c r="L57" s="108">
        <f t="shared" si="4"/>
        <v>0</v>
      </c>
      <c r="M57" s="30">
        <f t="shared" si="2"/>
        <v>1</v>
      </c>
      <c r="N57" s="28">
        <f t="shared" si="5"/>
        <v>0</v>
      </c>
      <c r="O57" s="28">
        <f t="shared" si="6"/>
        <v>0</v>
      </c>
      <c r="P57" s="28">
        <f t="shared" si="3"/>
        <v>0</v>
      </c>
      <c r="Q57" s="116">
        <f>PRODUCT(NodeProb_WLL3!E51:G51)</f>
        <v>0.13937816062398217</v>
      </c>
      <c r="R57" s="116">
        <f t="shared" si="7"/>
        <v>0</v>
      </c>
      <c r="S57" s="295"/>
    </row>
    <row r="58" spans="1:21" x14ac:dyDescent="0.25">
      <c r="A58" s="294"/>
      <c r="B58">
        <v>56</v>
      </c>
      <c r="D58" s="119">
        <v>1</v>
      </c>
      <c r="E58">
        <v>3</v>
      </c>
      <c r="F58" s="224">
        <f>$L$49*$J$31+$M$49*$J$32</f>
        <v>1.9230769230769218E-2</v>
      </c>
      <c r="G58" s="221">
        <f>$K$50</f>
        <v>0</v>
      </c>
      <c r="H58" s="221">
        <f>$L$50*$J$33+$M$50*$J$34</f>
        <v>4.166666666666663E-2</v>
      </c>
      <c r="I58" s="225">
        <f>$K$49</f>
        <v>0</v>
      </c>
      <c r="J58" s="28">
        <f t="shared" si="0"/>
        <v>4.166666666666663E-2</v>
      </c>
      <c r="K58" s="28">
        <f t="shared" si="1"/>
        <v>0</v>
      </c>
      <c r="L58" s="108">
        <f t="shared" si="4"/>
        <v>0</v>
      </c>
      <c r="M58" s="30">
        <f t="shared" si="2"/>
        <v>1</v>
      </c>
      <c r="N58" s="28">
        <f t="shared" si="5"/>
        <v>0</v>
      </c>
      <c r="O58" s="28">
        <f t="shared" si="6"/>
        <v>0</v>
      </c>
      <c r="P58" s="28">
        <f t="shared" si="3"/>
        <v>0</v>
      </c>
      <c r="Q58" s="116">
        <f>PRODUCT(NodeProb_WLL3!E59:G59)</f>
        <v>0.11062183937601783</v>
      </c>
      <c r="R58" s="116">
        <f t="shared" si="7"/>
        <v>0</v>
      </c>
      <c r="S58" s="296"/>
    </row>
    <row r="59" spans="1:21" x14ac:dyDescent="0.25">
      <c r="A59" s="292" t="s">
        <v>58</v>
      </c>
      <c r="B59" s="115">
        <v>57</v>
      </c>
      <c r="C59" s="115"/>
      <c r="D59" s="115">
        <v>1</v>
      </c>
      <c r="E59" s="115">
        <v>3</v>
      </c>
      <c r="F59" s="221">
        <f>$L$51*$J$35+$M$51*$J$36</f>
        <v>0.54166666666666663</v>
      </c>
      <c r="G59" s="221">
        <f>$L$52*($L$37*$K$7+$M$37*$K$8)+$M$52*($L$38*$K$9+$M$38*$K$10)</f>
        <v>0.97916666666666674</v>
      </c>
      <c r="H59" s="221">
        <f>$L$52*$J$37+$M$52*$J$38</f>
        <v>0.41666666666666669</v>
      </c>
      <c r="I59" s="221">
        <f>$L$51*($L$35*$K$3+$M$35*$K$4)+$M$51*($L$36*$K$5+$M$36*$K$6)</f>
        <v>0.40972222222222221</v>
      </c>
      <c r="J59" s="28">
        <f t="shared" si="0"/>
        <v>0.41666666666666669</v>
      </c>
      <c r="K59" s="28">
        <f t="shared" si="1"/>
        <v>0.85416666666666674</v>
      </c>
      <c r="L59" s="108">
        <f t="shared" si="4"/>
        <v>0.10975609756097554</v>
      </c>
      <c r="M59" s="30">
        <f t="shared" si="2"/>
        <v>0.89024390243902451</v>
      </c>
      <c r="N59" s="28">
        <f t="shared" si="5"/>
        <v>1.3719512195121937E-2</v>
      </c>
      <c r="O59" s="28">
        <f t="shared" si="6"/>
        <v>6.2499999999999972E-2</v>
      </c>
      <c r="P59" s="28">
        <f t="shared" si="3"/>
        <v>7.6219512195121908E-2</v>
      </c>
      <c r="Q59" s="117">
        <f>PRODUCT(NodeProb_WLL3!F3:G3)</f>
        <v>0.25</v>
      </c>
      <c r="R59" s="117">
        <f t="shared" si="7"/>
        <v>1.9054878048780477E-2</v>
      </c>
      <c r="S59" s="295">
        <f>SUM(R59:R62)</f>
        <v>7.6219512195121908E-2</v>
      </c>
      <c r="T59" s="115"/>
      <c r="U59" s="115"/>
    </row>
    <row r="60" spans="1:21" x14ac:dyDescent="0.25">
      <c r="A60" s="293"/>
      <c r="B60">
        <v>58</v>
      </c>
      <c r="D60" s="119">
        <v>1</v>
      </c>
      <c r="E60">
        <v>4</v>
      </c>
      <c r="F60" s="221">
        <f>$L$53*$J$39+$M$53*$J$40</f>
        <v>0.54166666666666663</v>
      </c>
      <c r="G60" s="221">
        <f>$L$54*($L$41*$K$15+$M$41*$K$16)+$M$54*($L$42*$K$17+$M$42*$K$18)</f>
        <v>0.97916666666666674</v>
      </c>
      <c r="H60" s="221">
        <f>$L$54*$J$41+$M$54*$J$42</f>
        <v>0.41666666666666669</v>
      </c>
      <c r="I60" s="221">
        <f>$L$53*($L$39*$K$11+$M$39*$K$12)+$M$53*($L$40*$K$13+$M$40*$K$14)</f>
        <v>0.40972222222222221</v>
      </c>
      <c r="J60" s="28">
        <f t="shared" si="0"/>
        <v>0.41666666666666669</v>
      </c>
      <c r="K60" s="28">
        <f t="shared" si="1"/>
        <v>0.85416666666666674</v>
      </c>
      <c r="L60" s="108">
        <f t="shared" si="4"/>
        <v>0.10975609756097554</v>
      </c>
      <c r="M60" s="30">
        <f t="shared" si="2"/>
        <v>0.89024390243902451</v>
      </c>
      <c r="N60" s="28">
        <f t="shared" si="5"/>
        <v>1.3719512195121937E-2</v>
      </c>
      <c r="O60" s="28">
        <f t="shared" si="6"/>
        <v>6.2499999999999972E-2</v>
      </c>
      <c r="P60" s="28">
        <f t="shared" si="3"/>
        <v>7.6219512195121908E-2</v>
      </c>
      <c r="Q60" s="116">
        <f>PRODUCT(NodeProb_WLL3!F19:G19)</f>
        <v>0.25</v>
      </c>
      <c r="R60" s="116">
        <f t="shared" si="7"/>
        <v>1.9054878048780477E-2</v>
      </c>
      <c r="S60" s="295"/>
    </row>
    <row r="61" spans="1:21" x14ac:dyDescent="0.25">
      <c r="A61" s="293"/>
      <c r="B61">
        <v>59</v>
      </c>
      <c r="D61" s="119">
        <v>2</v>
      </c>
      <c r="E61">
        <v>3</v>
      </c>
      <c r="F61" s="221">
        <f>$L$55*$J$43+$M$55*$J$44</f>
        <v>0.54166666666666663</v>
      </c>
      <c r="G61" s="221">
        <f>$L$56*($L$45*$K$23+$M$45*$K$24)+$M$56*($L$46*$K$25+$M$46*$K$26)</f>
        <v>0.97916666666666674</v>
      </c>
      <c r="H61" s="221">
        <f>$L$56*$J$45+$M$56*$J$46</f>
        <v>0.41666666666666669</v>
      </c>
      <c r="I61" s="221">
        <f>$L$55*($L$43*$K$19+$M$43*$K$20)+$M$55*($L$44*$K$21+$M$44*$K$22)</f>
        <v>0.40972222222222221</v>
      </c>
      <c r="J61" s="28">
        <f t="shared" si="0"/>
        <v>0.41666666666666669</v>
      </c>
      <c r="K61" s="28">
        <f t="shared" si="1"/>
        <v>0.85416666666666674</v>
      </c>
      <c r="L61" s="108">
        <f t="shared" si="4"/>
        <v>0.10975609756097554</v>
      </c>
      <c r="M61" s="30">
        <f t="shared" si="2"/>
        <v>0.89024390243902451</v>
      </c>
      <c r="N61" s="28">
        <f t="shared" si="5"/>
        <v>1.3719512195121937E-2</v>
      </c>
      <c r="O61" s="28">
        <f t="shared" si="6"/>
        <v>6.2499999999999972E-2</v>
      </c>
      <c r="P61" s="28">
        <f t="shared" si="3"/>
        <v>7.6219512195121908E-2</v>
      </c>
      <c r="Q61" s="116">
        <f>PRODUCT(NodeProb_WLL3!F35:G35)</f>
        <v>0.25</v>
      </c>
      <c r="R61" s="116">
        <f t="shared" si="7"/>
        <v>1.9054878048780477E-2</v>
      </c>
      <c r="S61" s="295"/>
    </row>
    <row r="62" spans="1:21" x14ac:dyDescent="0.25">
      <c r="A62" s="294"/>
      <c r="B62">
        <v>60</v>
      </c>
      <c r="D62" s="119">
        <v>2</v>
      </c>
      <c r="E62">
        <v>4</v>
      </c>
      <c r="F62" s="221">
        <f>$L$57*$J$47+$M$57*$J$48</f>
        <v>0.54166666666666663</v>
      </c>
      <c r="G62" s="221">
        <f>$L$58*($L$49*$K$31+$M$49*$K$32)+$M$58*($L$50*$K$33+$M$50*$K$34)</f>
        <v>0.97916666666666674</v>
      </c>
      <c r="H62" s="221">
        <f>$L$58*$J$49+$M$58*$J$50</f>
        <v>0.41666666666666669</v>
      </c>
      <c r="I62" s="221">
        <f>$L$57*($L$47*$K$27+$M$47*$K$28)+$M$57*($L$48*$K$29+$M$48*$K$30)</f>
        <v>0.40972222222222221</v>
      </c>
      <c r="J62" s="28">
        <f t="shared" si="0"/>
        <v>0.41666666666666669</v>
      </c>
      <c r="K62" s="28">
        <f t="shared" si="1"/>
        <v>0.85416666666666674</v>
      </c>
      <c r="L62" s="108">
        <f t="shared" si="4"/>
        <v>0.10975609756097554</v>
      </c>
      <c r="M62" s="30">
        <f t="shared" si="2"/>
        <v>0.89024390243902451</v>
      </c>
      <c r="N62" s="28">
        <f t="shared" si="5"/>
        <v>1.3719512195121937E-2</v>
      </c>
      <c r="O62" s="28">
        <f t="shared" si="6"/>
        <v>6.2499999999999972E-2</v>
      </c>
      <c r="P62" s="28">
        <f t="shared" si="3"/>
        <v>7.6219512195121908E-2</v>
      </c>
      <c r="Q62" s="118">
        <f>PRODUCT(NodeProb_WLL3!F51:G51)</f>
        <v>0.25</v>
      </c>
      <c r="R62" s="116">
        <f t="shared" si="7"/>
        <v>1.9054878048780477E-2</v>
      </c>
      <c r="S62" s="296"/>
    </row>
    <row r="63" spans="1:21" x14ac:dyDescent="0.25">
      <c r="A63" s="292" t="s">
        <v>59</v>
      </c>
      <c r="B63" s="115">
        <v>61</v>
      </c>
      <c r="C63" s="115"/>
      <c r="D63" s="115">
        <v>3</v>
      </c>
      <c r="E63" s="115">
        <v>4</v>
      </c>
      <c r="F63" s="222">
        <f>$K$59</f>
        <v>0.85416666666666674</v>
      </c>
      <c r="G63" s="117">
        <f>$K$60</f>
        <v>0.85416666666666674</v>
      </c>
      <c r="H63" s="117">
        <f>$L$60*$K$53+$M$60*$K$54</f>
        <v>4.5731707317073133E-3</v>
      </c>
      <c r="I63" s="223">
        <f>$L$59*$K$51+$M$59*$K$52</f>
        <v>4.5731707317073133E-3</v>
      </c>
      <c r="J63" s="28">
        <f t="shared" si="0"/>
        <v>4.5731707317072656E-3</v>
      </c>
      <c r="K63" s="28">
        <f t="shared" si="1"/>
        <v>4.5731707317073133E-3</v>
      </c>
      <c r="L63" s="108">
        <f t="shared" si="4"/>
        <v>0.5</v>
      </c>
      <c r="M63" s="30">
        <f t="shared" si="2"/>
        <v>0.5</v>
      </c>
      <c r="N63" s="28">
        <f t="shared" si="5"/>
        <v>0.42479674796747974</v>
      </c>
      <c r="O63" s="28">
        <f t="shared" si="6"/>
        <v>0.42479674796747974</v>
      </c>
      <c r="P63" s="28">
        <f t="shared" si="3"/>
        <v>0.84959349593495948</v>
      </c>
      <c r="Q63" s="117">
        <f>NodeProb_WLL3!G3</f>
        <v>0.5</v>
      </c>
      <c r="R63" s="117">
        <f t="shared" si="7"/>
        <v>0.42479674796747974</v>
      </c>
      <c r="S63" s="295">
        <f>SUM(R63:R64)</f>
        <v>0.84959349593495948</v>
      </c>
      <c r="T63" s="115"/>
      <c r="U63" s="115"/>
    </row>
    <row r="64" spans="1:21" x14ac:dyDescent="0.25">
      <c r="A64" s="294"/>
      <c r="B64">
        <v>62</v>
      </c>
      <c r="D64" s="119">
        <v>3</v>
      </c>
      <c r="E64">
        <v>4</v>
      </c>
      <c r="F64" s="226">
        <f>$K$61</f>
        <v>0.85416666666666674</v>
      </c>
      <c r="G64" s="118">
        <f>$K$62</f>
        <v>0.85416666666666674</v>
      </c>
      <c r="H64" s="118">
        <f>$L$62*$K$57+$M$62*$K$58</f>
        <v>4.5731707317073133E-3</v>
      </c>
      <c r="I64" s="227">
        <f>$L$61*$K$55+$M$61*$K$56</f>
        <v>4.5731707317073133E-3</v>
      </c>
      <c r="J64" s="28">
        <f t="shared" si="0"/>
        <v>4.5731707317072656E-3</v>
      </c>
      <c r="K64" s="28">
        <f t="shared" si="1"/>
        <v>4.5731707317073133E-3</v>
      </c>
      <c r="L64" s="108">
        <f t="shared" si="4"/>
        <v>0.5</v>
      </c>
      <c r="M64" s="30">
        <f t="shared" si="2"/>
        <v>0.5</v>
      </c>
      <c r="N64" s="28">
        <f t="shared" si="5"/>
        <v>0.42479674796747974</v>
      </c>
      <c r="O64" s="28">
        <f t="shared" si="6"/>
        <v>0.42479674796747974</v>
      </c>
      <c r="P64" s="28">
        <f t="shared" si="3"/>
        <v>0.84959349593495948</v>
      </c>
      <c r="Q64" s="116">
        <f>NodeProb_WLL3!G35</f>
        <v>0.5</v>
      </c>
      <c r="R64" s="116">
        <f t="shared" si="7"/>
        <v>0.42479674796747974</v>
      </c>
      <c r="S64" s="295"/>
    </row>
    <row r="65" spans="1:21" x14ac:dyDescent="0.25">
      <c r="A65" s="122" t="s">
        <v>60</v>
      </c>
      <c r="B65" s="123">
        <v>63</v>
      </c>
      <c r="C65" s="123"/>
      <c r="D65" s="123">
        <v>1</v>
      </c>
      <c r="E65" s="123">
        <v>2</v>
      </c>
      <c r="F65" s="118">
        <f>$L$63*$J$59+$M$63*$J$60</f>
        <v>0.41666666666666669</v>
      </c>
      <c r="G65" s="118">
        <f>$L$64*$J$61+$M$64*$J$62</f>
        <v>0.41666666666666669</v>
      </c>
      <c r="H65" s="118">
        <f>$L$64*($L$61*$J$55+$M$61*$J$56)+$M$64*($L$62*$J$57+$M$62*$J$58)</f>
        <v>3.7093495934959322E-2</v>
      </c>
      <c r="I65" s="118">
        <f>$L$63*($L$59*$J$51+$M$59*$J$52)+$M$63*($L$60*$J$53+$M$60*$J$54)</f>
        <v>3.7093495934959322E-2</v>
      </c>
      <c r="J65" s="28">
        <f t="shared" si="0"/>
        <v>3.7093495934959309E-2</v>
      </c>
      <c r="K65" s="28">
        <f t="shared" si="1"/>
        <v>3.7093495934959322E-2</v>
      </c>
      <c r="L65" s="108">
        <f t="shared" si="4"/>
        <v>0.5</v>
      </c>
      <c r="M65" s="30">
        <f t="shared" si="2"/>
        <v>0.5</v>
      </c>
      <c r="N65" s="28">
        <f t="shared" si="5"/>
        <v>0.18978658536585369</v>
      </c>
      <c r="O65" s="28">
        <f t="shared" si="6"/>
        <v>0.18978658536585369</v>
      </c>
      <c r="P65" s="28">
        <f t="shared" si="3"/>
        <v>0.37957317073170738</v>
      </c>
      <c r="Q65" s="124">
        <v>1</v>
      </c>
      <c r="R65" s="124">
        <f t="shared" si="7"/>
        <v>0.37957317073170738</v>
      </c>
      <c r="S65" s="125">
        <f>R65</f>
        <v>0.37957317073170738</v>
      </c>
      <c r="T65" s="123"/>
      <c r="U65" s="123"/>
    </row>
    <row r="66" spans="1:21" x14ac:dyDescent="0.25">
      <c r="F66" s="113"/>
      <c r="G66" s="113"/>
      <c r="H66" s="113"/>
      <c r="I66" s="113"/>
      <c r="J66" s="113"/>
      <c r="K66" s="113"/>
      <c r="L66" s="113"/>
      <c r="M66" s="113"/>
      <c r="N66" s="113"/>
      <c r="O66" s="113"/>
      <c r="P66" s="113"/>
      <c r="R66" s="126" t="s">
        <v>17</v>
      </c>
      <c r="S66" s="127">
        <f>SUM(S3:S65)</f>
        <v>1.6486880736801</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3.7093495934959309E-2</v>
      </c>
      <c r="F77" s="113"/>
      <c r="G77" s="113"/>
      <c r="H77" s="113"/>
      <c r="I77" s="113"/>
      <c r="J77" s="113"/>
      <c r="K77" s="113"/>
      <c r="L77" s="113"/>
      <c r="M77" s="113"/>
      <c r="N77" s="113"/>
      <c r="O77" s="113"/>
      <c r="P77" s="113"/>
    </row>
    <row r="78" spans="1:21" x14ac:dyDescent="0.25">
      <c r="A78" s="14"/>
      <c r="C78" t="s">
        <v>34</v>
      </c>
      <c r="D78" s="130">
        <f>$K$65</f>
        <v>3.7093495934959322E-2</v>
      </c>
      <c r="F78" s="113"/>
      <c r="G78" s="113"/>
      <c r="H78" s="113"/>
      <c r="I78" s="113"/>
      <c r="J78" s="113"/>
      <c r="K78" s="113"/>
      <c r="L78" s="113"/>
      <c r="M78" s="113"/>
      <c r="N78" s="113"/>
      <c r="O78" s="113"/>
      <c r="P78" s="113"/>
    </row>
    <row r="79" spans="1:21" x14ac:dyDescent="0.25">
      <c r="A79" s="14"/>
      <c r="C79" t="s">
        <v>35</v>
      </c>
      <c r="D79" s="130">
        <f>$L$65*$J$63+$M$65*$J$64</f>
        <v>4.5731707317072656E-3</v>
      </c>
      <c r="F79" s="113"/>
      <c r="G79" s="113"/>
      <c r="H79" s="113"/>
      <c r="I79" s="113"/>
      <c r="J79" s="113"/>
      <c r="K79" s="113"/>
      <c r="L79" s="113"/>
      <c r="M79" s="113"/>
      <c r="N79" s="113"/>
      <c r="O79" s="113"/>
      <c r="P79" s="113"/>
    </row>
    <row r="80" spans="1:21" ht="16.5" thickBot="1" x14ac:dyDescent="0.3">
      <c r="A80" s="103"/>
      <c r="B80" s="105"/>
      <c r="C80" s="105" t="s">
        <v>36</v>
      </c>
      <c r="D80" s="131">
        <f>$L$65*$K$63+$M$65*$K$64</f>
        <v>4.5731707317073133E-3</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2.0833333333333301E-2</v>
      </c>
      <c r="G82" s="113"/>
      <c r="H82" s="113"/>
      <c r="I82" s="113"/>
      <c r="J82" s="113"/>
      <c r="K82" s="113"/>
      <c r="L82" s="113"/>
      <c r="M82" s="113"/>
      <c r="N82" s="113"/>
      <c r="O82" s="113"/>
      <c r="P82" s="113"/>
    </row>
    <row r="83" spans="1:16" x14ac:dyDescent="0.25">
      <c r="A83" s="136" t="s">
        <v>5</v>
      </c>
      <c r="B83" s="127">
        <f>D77</f>
        <v>3.7093495934959309E-2</v>
      </c>
      <c r="C83" s="116">
        <f>(B83-$F$82)*(B83-$F$82)</f>
        <v>2.6439288783131705E-4</v>
      </c>
      <c r="F83" s="137"/>
      <c r="G83" s="113"/>
      <c r="H83" s="113"/>
      <c r="I83" s="113"/>
      <c r="J83" s="113"/>
      <c r="K83" s="113"/>
      <c r="L83" s="113"/>
      <c r="M83" s="113"/>
      <c r="N83" s="113"/>
      <c r="O83" s="113"/>
      <c r="P83" s="113"/>
    </row>
    <row r="84" spans="1:16" x14ac:dyDescent="0.25">
      <c r="A84" s="136" t="s">
        <v>4</v>
      </c>
      <c r="B84" s="127">
        <f>D78</f>
        <v>3.7093495934959322E-2</v>
      </c>
      <c r="C84" s="116">
        <f>(B84-$F$82)*(B84-$F$82)</f>
        <v>2.6439288783131748E-4</v>
      </c>
      <c r="F84" s="137"/>
      <c r="G84" s="113"/>
      <c r="H84" s="113"/>
      <c r="I84" s="113"/>
      <c r="J84" s="113"/>
      <c r="K84" s="113"/>
      <c r="L84" s="113"/>
      <c r="M84" s="113"/>
      <c r="N84" s="113"/>
      <c r="O84" s="113"/>
      <c r="P84" s="113"/>
    </row>
    <row r="85" spans="1:16" x14ac:dyDescent="0.25">
      <c r="A85" s="136" t="s">
        <v>3</v>
      </c>
      <c r="B85" s="127">
        <f>D79</f>
        <v>4.5731707317072656E-3</v>
      </c>
      <c r="C85" s="116">
        <f>(B85-$F$82)*(B85-$F$82)</f>
        <v>2.6439288783131797E-4</v>
      </c>
      <c r="F85" s="137"/>
      <c r="G85" s="113"/>
      <c r="H85" s="113"/>
      <c r="I85" s="113"/>
      <c r="J85" s="113"/>
      <c r="K85" s="113"/>
      <c r="L85" s="113"/>
      <c r="M85" s="113"/>
      <c r="N85" s="113"/>
      <c r="O85" s="113"/>
      <c r="P85" s="113"/>
    </row>
    <row r="86" spans="1:16" x14ac:dyDescent="0.25">
      <c r="A86" s="136" t="s">
        <v>2</v>
      </c>
      <c r="B86" s="127">
        <f>D80</f>
        <v>4.5731707317073133E-3</v>
      </c>
      <c r="C86" s="116">
        <f>(B86-$F$82)*(B86-$F$82)</f>
        <v>2.643928878313164E-4</v>
      </c>
      <c r="F86" s="137"/>
      <c r="G86" s="113"/>
      <c r="H86" s="113"/>
      <c r="I86" s="113"/>
      <c r="J86" s="113"/>
      <c r="K86" s="113"/>
      <c r="L86" s="113"/>
      <c r="M86" s="113"/>
      <c r="N86" s="113"/>
      <c r="O86" s="113"/>
      <c r="P86" s="113"/>
    </row>
    <row r="87" spans="1:16" x14ac:dyDescent="0.25">
      <c r="A87" s="14"/>
      <c r="B87" s="126" t="s">
        <v>39</v>
      </c>
      <c r="C87" s="116">
        <f>SUM(C83:C86)</f>
        <v>1.0575715513252691E-3</v>
      </c>
      <c r="F87" s="137"/>
      <c r="G87" s="113"/>
      <c r="H87" s="113"/>
      <c r="I87" s="113"/>
      <c r="J87" s="113"/>
      <c r="K87" s="113"/>
      <c r="L87" s="113"/>
      <c r="M87" s="113"/>
      <c r="N87" s="113"/>
      <c r="O87" s="113"/>
      <c r="P87" s="113"/>
    </row>
    <row r="88" spans="1:16" x14ac:dyDescent="0.25">
      <c r="A88" s="138"/>
      <c r="B88" s="126" t="s">
        <v>40</v>
      </c>
      <c r="C88" s="116">
        <f>C87/4</f>
        <v>2.6439288783131727E-4</v>
      </c>
      <c r="F88" s="137"/>
      <c r="G88" s="113"/>
      <c r="H88" s="113"/>
      <c r="I88" s="113"/>
      <c r="J88" s="113"/>
      <c r="K88" s="113"/>
      <c r="L88" s="113"/>
      <c r="M88" s="113"/>
      <c r="N88" s="113"/>
      <c r="O88" s="113"/>
      <c r="P88" s="113"/>
    </row>
    <row r="89" spans="1:16" x14ac:dyDescent="0.25">
      <c r="A89" s="14"/>
      <c r="B89" s="126" t="s">
        <v>41</v>
      </c>
      <c r="C89" s="116">
        <f>SQRT(C88)</f>
        <v>1.6260162601626015E-2</v>
      </c>
      <c r="F89" s="137"/>
      <c r="G89" s="113"/>
      <c r="H89" s="113"/>
      <c r="I89" s="113"/>
      <c r="J89" s="113"/>
      <c r="K89" s="113"/>
      <c r="L89" s="113"/>
      <c r="M89" s="113"/>
      <c r="N89" s="113"/>
      <c r="O89" s="113"/>
      <c r="P89" s="113"/>
    </row>
    <row r="90" spans="1:16" ht="16.5" thickBot="1" x14ac:dyDescent="0.3">
      <c r="A90" s="103"/>
      <c r="B90" s="139" t="s">
        <v>42</v>
      </c>
      <c r="C90" s="140">
        <f>IF($F$82=0,0,$C$89/$F$82)</f>
        <v>0.78048780487804992</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3.7093495934959003E-2</v>
      </c>
      <c r="C94" s="116">
        <f>(B94-$F$94)*(B94-$F$94)</f>
        <v>2.6439288783131683E-4</v>
      </c>
      <c r="D94" s="113"/>
      <c r="E94" t="s">
        <v>38</v>
      </c>
      <c r="F94" s="145">
        <f>AVERAGE(B94:B97)</f>
        <v>2.0833333333333003E-2</v>
      </c>
      <c r="G94" s="113"/>
      <c r="H94" s="113"/>
      <c r="I94" s="113"/>
      <c r="J94" s="113"/>
      <c r="K94" s="113"/>
      <c r="L94" s="113"/>
      <c r="M94" s="113"/>
    </row>
    <row r="95" spans="1:16" x14ac:dyDescent="0.25">
      <c r="A95" s="136" t="s">
        <v>4</v>
      </c>
      <c r="B95" s="127">
        <f>ROUND(D78,15)</f>
        <v>3.7093495934959003E-2</v>
      </c>
      <c r="C95" s="116">
        <f>(B95-$F$94)*(B95-$F$94)</f>
        <v>2.6439288783131683E-4</v>
      </c>
      <c r="D95" s="113"/>
      <c r="E95" s="113"/>
      <c r="F95" s="137"/>
      <c r="G95" s="113"/>
      <c r="H95" s="113"/>
      <c r="I95" s="113"/>
      <c r="J95" s="113"/>
      <c r="K95" s="113"/>
      <c r="L95" s="113"/>
      <c r="M95" s="113"/>
    </row>
    <row r="96" spans="1:16" x14ac:dyDescent="0.25">
      <c r="A96" s="136" t="s">
        <v>3</v>
      </c>
      <c r="B96" s="127">
        <f>ROUND(D79,15)</f>
        <v>4.5731707317070002E-3</v>
      </c>
      <c r="C96" s="116">
        <f>(B96-$F$94)*(B96-$F$94)</f>
        <v>2.6439288783131683E-4</v>
      </c>
      <c r="D96" s="113"/>
      <c r="E96" s="113"/>
      <c r="F96" s="137"/>
      <c r="G96" s="113"/>
      <c r="H96" s="113"/>
      <c r="I96" s="113"/>
      <c r="J96" s="113"/>
      <c r="K96" s="113"/>
      <c r="L96" s="113"/>
      <c r="M96" s="113"/>
    </row>
    <row r="97" spans="1:16" x14ac:dyDescent="0.25">
      <c r="A97" s="136" t="s">
        <v>2</v>
      </c>
      <c r="B97" s="127">
        <f>ROUND(D80,15)</f>
        <v>4.5731707317070002E-3</v>
      </c>
      <c r="C97" s="116">
        <f>(B97-$F$94)*(B97-$F$94)</f>
        <v>2.6439288783131683E-4</v>
      </c>
      <c r="D97" s="113"/>
      <c r="E97" s="113"/>
      <c r="F97" s="137"/>
      <c r="G97" s="113"/>
      <c r="H97" s="113"/>
      <c r="I97" s="113"/>
      <c r="J97" s="113"/>
      <c r="K97" s="113"/>
      <c r="L97" s="113"/>
      <c r="M97" s="113"/>
    </row>
    <row r="98" spans="1:16" x14ac:dyDescent="0.25">
      <c r="A98" s="14"/>
      <c r="B98" s="126" t="s">
        <v>39</v>
      </c>
      <c r="C98" s="116">
        <f>SUM(C94:C97)</f>
        <v>1.0575715513252673E-3</v>
      </c>
      <c r="D98" s="113"/>
      <c r="E98" s="113"/>
      <c r="F98" s="137"/>
      <c r="G98" s="113"/>
      <c r="H98" s="113"/>
      <c r="I98" s="113"/>
      <c r="J98" s="113"/>
      <c r="K98" s="113"/>
      <c r="L98" s="113"/>
      <c r="M98" s="113"/>
    </row>
    <row r="99" spans="1:16" x14ac:dyDescent="0.25">
      <c r="A99" s="138"/>
      <c r="B99" s="126" t="s">
        <v>40</v>
      </c>
      <c r="C99" s="116">
        <f>C98/4</f>
        <v>2.6439288783131683E-4</v>
      </c>
      <c r="D99" s="113"/>
      <c r="E99" s="113"/>
      <c r="F99" s="137"/>
      <c r="G99" s="113"/>
      <c r="H99" s="113"/>
      <c r="I99" s="113"/>
      <c r="J99" s="113"/>
      <c r="K99" s="113"/>
      <c r="L99" s="113"/>
      <c r="M99" s="113"/>
    </row>
    <row r="100" spans="1:16" x14ac:dyDescent="0.25">
      <c r="A100" s="14"/>
      <c r="B100" s="126" t="s">
        <v>41</v>
      </c>
      <c r="C100" s="116">
        <f>SQRT(C99)</f>
        <v>1.6260162601626001E-2</v>
      </c>
      <c r="D100" s="113"/>
      <c r="E100" s="113"/>
      <c r="F100" s="137"/>
      <c r="G100" s="113"/>
      <c r="H100" s="113"/>
      <c r="I100" s="113"/>
      <c r="J100" s="113"/>
      <c r="K100" s="113"/>
      <c r="L100" s="113"/>
      <c r="M100" s="113"/>
    </row>
    <row r="101" spans="1:16" ht="16.5" thickBot="1" x14ac:dyDescent="0.3">
      <c r="A101" s="103"/>
      <c r="B101" s="139" t="s">
        <v>42</v>
      </c>
      <c r="C101" s="140">
        <f>IF($F$94=0,0,$C$100/$F$94)</f>
        <v>0.78048780487806046</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1.0991253824534</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RiyJ7o5aysJx0nlG1qbpdldKPO0QLuMgmRA3HkPoMjjiVMI+U3q+n9/rRxXv8qzMYucYGF6Y1mP5xbScnm1mRw==" saltValue="hrFNRslSqyT1/8xfhD5FEw=="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83" priority="3" operator="containsText" text="WAHR">
      <formula>NOT(ISERROR(SEARCH("WAHR",B81)))</formula>
    </cfRule>
    <cfRule type="containsText" dxfId="82" priority="4" operator="containsText" text="FALSCH">
      <formula>NOT(ISERROR(SEARCH("FALSCH",B81)))</formula>
    </cfRule>
  </conditionalFormatting>
  <conditionalFormatting sqref="I92:J103 L104:M271">
    <cfRule type="expression" dxfId="81" priority="7">
      <formula>IF(#REF!="FALSCH", , )</formula>
    </cfRule>
  </conditionalFormatting>
  <conditionalFormatting sqref="L1:M91">
    <cfRule type="expression" dxfId="80" priority="1">
      <formula>IF(#REF!="FALSCH", , )</formula>
    </cfRule>
  </conditionalFormatting>
  <conditionalFormatting sqref="N2:P2">
    <cfRule type="expression" dxfId="79" priority="5">
      <formula>IF(#REF!="FALSCH", , )</formula>
    </cfRule>
  </conditionalFormatting>
  <conditionalFormatting sqref="R2 T2">
    <cfRule type="expression" dxfId="78"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7">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1"/>
      <c r="E1" s="231"/>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1</v>
      </c>
      <c r="E3">
        <v>4</v>
      </c>
      <c r="F3" s="116">
        <f>$B$107*(1)</f>
        <v>1</v>
      </c>
      <c r="G3" s="116">
        <f>$B$110*($B$74)</f>
        <v>0</v>
      </c>
      <c r="H3" s="116">
        <f>$B$107*($B$72)</f>
        <v>0.75</v>
      </c>
      <c r="I3" s="116">
        <f>$B$110*(0)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1</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1</v>
      </c>
      <c r="M3" s="30">
        <f t="shared" ref="M3:M65" si="2">1-L3</f>
        <v>0</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v>
      </c>
      <c r="P3" s="28">
        <f t="shared" ref="P3:P65" si="3">N3+O3</f>
        <v>0</v>
      </c>
      <c r="Q3" s="117">
        <f>PRODUCT(NodeProb_WLL3!C3:G3)</f>
        <v>6.4711288861134586E-2</v>
      </c>
      <c r="R3" s="117">
        <f>$P3*$Q3</f>
        <v>0</v>
      </c>
      <c r="S3" s="295">
        <f>SUM(R3:R34)</f>
        <v>0.36976606827268488</v>
      </c>
      <c r="T3" s="115"/>
      <c r="U3" s="115"/>
    </row>
    <row r="4" spans="1:21" x14ac:dyDescent="0.25">
      <c r="A4" s="297"/>
      <c r="B4">
        <v>2</v>
      </c>
      <c r="D4">
        <v>1</v>
      </c>
      <c r="E4">
        <v>4</v>
      </c>
      <c r="F4" s="116">
        <f>$B$107*(1)</f>
        <v>1</v>
      </c>
      <c r="G4" s="116">
        <f>$B$110*($B$74)</f>
        <v>0</v>
      </c>
      <c r="H4" s="116">
        <f>$B$107*($B$72)</f>
        <v>0.75</v>
      </c>
      <c r="I4" s="116">
        <f>$B$110*(0)</f>
        <v>0</v>
      </c>
      <c r="J4" s="28">
        <f t="shared" si="0"/>
        <v>1</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3"/>
        <v>0</v>
      </c>
      <c r="Q4" s="116">
        <f>PRODUCT(NodeProb_WLL3!C5:G5)</f>
        <v>2.5884515544453814E-3</v>
      </c>
      <c r="R4" s="116">
        <f t="shared" ref="R4:R65" si="7">$P4*$Q4</f>
        <v>0</v>
      </c>
      <c r="S4" s="295"/>
    </row>
    <row r="5" spans="1:21" x14ac:dyDescent="0.25">
      <c r="A5" s="297"/>
      <c r="B5">
        <v>3</v>
      </c>
      <c r="D5">
        <v>1</v>
      </c>
      <c r="E5">
        <v>4</v>
      </c>
      <c r="F5" s="116">
        <f>$B$107*(1)</f>
        <v>1</v>
      </c>
      <c r="G5" s="116">
        <f>$B$110*($B$72)</f>
        <v>0.75</v>
      </c>
      <c r="H5" s="116">
        <f>$B$107*($B$72)</f>
        <v>0.75</v>
      </c>
      <c r="I5" s="116">
        <f>$B$110*($B$73)</f>
        <v>0.16666666666666666</v>
      </c>
      <c r="J5" s="28">
        <f t="shared" si="0"/>
        <v>0.75</v>
      </c>
      <c r="K5" s="28">
        <f t="shared" si="1"/>
        <v>0.5</v>
      </c>
      <c r="L5" s="108">
        <f t="shared" si="4"/>
        <v>0.21428571428571427</v>
      </c>
      <c r="M5" s="30">
        <f t="shared" si="2"/>
        <v>0.7857142857142857</v>
      </c>
      <c r="N5" s="28">
        <f t="shared" si="5"/>
        <v>5.3571428571428568E-2</v>
      </c>
      <c r="O5" s="28">
        <f t="shared" si="6"/>
        <v>0.125</v>
      </c>
      <c r="P5" s="28">
        <f t="shared" si="3"/>
        <v>0.17857142857142858</v>
      </c>
      <c r="Q5" s="116">
        <f>PRODUCT(NodeProb_WLL3!C7:G7)</f>
        <v>3.6039210104201101E-2</v>
      </c>
      <c r="R5" s="116">
        <f t="shared" si="7"/>
        <v>6.4355732328930538E-3</v>
      </c>
      <c r="S5" s="295"/>
    </row>
    <row r="6" spans="1:21" x14ac:dyDescent="0.25">
      <c r="A6" s="297"/>
      <c r="B6">
        <v>4</v>
      </c>
      <c r="D6">
        <v>1</v>
      </c>
      <c r="E6">
        <v>4</v>
      </c>
      <c r="F6" s="116">
        <f>$B$107*(1)</f>
        <v>1</v>
      </c>
      <c r="G6" s="116">
        <f>$B$110*($B$71)</f>
        <v>0.5</v>
      </c>
      <c r="H6" s="116">
        <f>$B$107*($B$71)</f>
        <v>0.5</v>
      </c>
      <c r="I6" s="116">
        <f>$B$110*($B$69)</f>
        <v>0</v>
      </c>
      <c r="J6" s="28">
        <f t="shared" si="0"/>
        <v>0.5</v>
      </c>
      <c r="K6" s="28">
        <f t="shared" si="1"/>
        <v>0</v>
      </c>
      <c r="L6" s="108">
        <f t="shared" si="4"/>
        <v>0.5</v>
      </c>
      <c r="M6" s="30">
        <f t="shared" si="2"/>
        <v>0.5</v>
      </c>
      <c r="N6" s="28">
        <f t="shared" si="5"/>
        <v>0.25</v>
      </c>
      <c r="O6" s="28">
        <f t="shared" si="6"/>
        <v>0.25</v>
      </c>
      <c r="P6" s="28">
        <f t="shared" si="3"/>
        <v>0.5</v>
      </c>
      <c r="Q6" s="116">
        <f>PRODUCT(NodeProb_WLL3!C9:G9)</f>
        <v>3.6039210104201101E-2</v>
      </c>
      <c r="R6" s="116">
        <f t="shared" si="7"/>
        <v>1.8019605052100551E-2</v>
      </c>
      <c r="S6" s="295"/>
    </row>
    <row r="7" spans="1:21" x14ac:dyDescent="0.25">
      <c r="A7" s="297"/>
      <c r="B7">
        <v>5</v>
      </c>
      <c r="D7">
        <v>1</v>
      </c>
      <c r="E7">
        <v>4</v>
      </c>
      <c r="F7" s="116">
        <f>$B$107*($B$71)</f>
        <v>0.5</v>
      </c>
      <c r="G7" s="116">
        <f>$B$110*($B$74)</f>
        <v>0</v>
      </c>
      <c r="H7" s="116">
        <f>$B$107*($B$74)</f>
        <v>0</v>
      </c>
      <c r="I7" s="116">
        <f>$B$110*(0)</f>
        <v>0</v>
      </c>
      <c r="J7" s="28">
        <f t="shared" si="0"/>
        <v>0.5</v>
      </c>
      <c r="K7" s="28">
        <f t="shared" si="1"/>
        <v>0</v>
      </c>
      <c r="L7" s="108">
        <f t="shared" si="4"/>
        <v>1</v>
      </c>
      <c r="M7" s="30">
        <f t="shared" si="2"/>
        <v>0</v>
      </c>
      <c r="N7" s="28">
        <f t="shared" si="5"/>
        <v>0</v>
      </c>
      <c r="O7" s="28">
        <f t="shared" si="6"/>
        <v>0</v>
      </c>
      <c r="P7" s="28">
        <f t="shared" si="3"/>
        <v>0</v>
      </c>
      <c r="Q7" s="116">
        <f>PRODUCT(NodeProb_WLL3!C11:G11)</f>
        <v>0</v>
      </c>
      <c r="R7" s="116">
        <f t="shared" si="7"/>
        <v>0</v>
      </c>
      <c r="S7" s="295"/>
    </row>
    <row r="8" spans="1:21" x14ac:dyDescent="0.25">
      <c r="A8" s="297"/>
      <c r="B8">
        <v>6</v>
      </c>
      <c r="D8">
        <v>1</v>
      </c>
      <c r="E8">
        <v>4</v>
      </c>
      <c r="F8" s="116">
        <f>$B$107*($B$68)</f>
        <v>0.5</v>
      </c>
      <c r="G8" s="116">
        <f>$B$110*($B$73)</f>
        <v>0.16666666666666666</v>
      </c>
      <c r="H8" s="116">
        <f>$B$107*($B$73)</f>
        <v>0.16666666666666666</v>
      </c>
      <c r="I8" s="116">
        <f>$B$110*(0)</f>
        <v>0</v>
      </c>
      <c r="J8" s="28">
        <f t="shared" si="0"/>
        <v>0.33333333333333337</v>
      </c>
      <c r="K8" s="28">
        <f t="shared" si="1"/>
        <v>0</v>
      </c>
      <c r="L8" s="108">
        <f t="shared" si="4"/>
        <v>0.75</v>
      </c>
      <c r="M8" s="30">
        <f t="shared" si="2"/>
        <v>0.25</v>
      </c>
      <c r="N8" s="28">
        <f t="shared" si="5"/>
        <v>8.3333333333333329E-2</v>
      </c>
      <c r="O8" s="28">
        <f t="shared" si="6"/>
        <v>4.1666666666666657E-2</v>
      </c>
      <c r="P8" s="28">
        <f t="shared" si="3"/>
        <v>0.12499999999999999</v>
      </c>
      <c r="Q8" s="116">
        <f>PRODUCT(NodeProb_WLL3!C13:G13)</f>
        <v>0</v>
      </c>
      <c r="R8" s="116">
        <f t="shared" si="7"/>
        <v>0</v>
      </c>
      <c r="S8" s="295"/>
    </row>
    <row r="9" spans="1:21" x14ac:dyDescent="0.25">
      <c r="A9" s="297"/>
      <c r="B9">
        <v>7</v>
      </c>
      <c r="D9">
        <v>1</v>
      </c>
      <c r="E9">
        <v>4</v>
      </c>
      <c r="F9" s="116">
        <f>$B$107*($B$72)</f>
        <v>0.75</v>
      </c>
      <c r="G9" s="116">
        <f>$B$110*($B$72)</f>
        <v>0.75</v>
      </c>
      <c r="H9" s="116">
        <f>$B$107*($B$74)</f>
        <v>0</v>
      </c>
      <c r="I9" s="116">
        <f>$B$110*($B$74)</f>
        <v>0</v>
      </c>
      <c r="J9" s="28">
        <f t="shared" si="0"/>
        <v>0</v>
      </c>
      <c r="K9" s="28">
        <f t="shared" si="1"/>
        <v>0</v>
      </c>
      <c r="L9" s="108">
        <f t="shared" si="4"/>
        <v>0.5</v>
      </c>
      <c r="M9" s="30">
        <f t="shared" si="2"/>
        <v>0.5</v>
      </c>
      <c r="N9" s="28">
        <f t="shared" si="5"/>
        <v>0.375</v>
      </c>
      <c r="O9" s="28">
        <f t="shared" si="6"/>
        <v>0.375</v>
      </c>
      <c r="P9" s="28">
        <f t="shared" si="3"/>
        <v>0.75</v>
      </c>
      <c r="Q9" s="116">
        <f>PRODUCT(NodeProb_WLL3!C15:G15)</f>
        <v>5.070167638067484E-2</v>
      </c>
      <c r="R9" s="116">
        <f t="shared" si="7"/>
        <v>3.8026257285506126E-2</v>
      </c>
      <c r="S9" s="295"/>
    </row>
    <row r="10" spans="1:21" x14ac:dyDescent="0.25">
      <c r="A10" s="297"/>
      <c r="B10">
        <v>8</v>
      </c>
      <c r="C10" s="1"/>
      <c r="D10">
        <v>1</v>
      </c>
      <c r="E10">
        <v>4</v>
      </c>
      <c r="F10" s="116">
        <f>$B$107*($B$68)</f>
        <v>0.5</v>
      </c>
      <c r="G10" s="116">
        <f>$B$110*($B$68)</f>
        <v>0.5</v>
      </c>
      <c r="H10" s="116">
        <f>$B$107*($B$69)</f>
        <v>0</v>
      </c>
      <c r="I10" s="116">
        <f>$B$110*($B$69)</f>
        <v>0</v>
      </c>
      <c r="J10" s="28">
        <f t="shared" si="0"/>
        <v>0</v>
      </c>
      <c r="K10" s="28">
        <f t="shared" si="1"/>
        <v>0</v>
      </c>
      <c r="L10" s="108">
        <f t="shared" si="4"/>
        <v>0.5</v>
      </c>
      <c r="M10" s="30">
        <f t="shared" si="2"/>
        <v>0.5</v>
      </c>
      <c r="N10" s="28">
        <f t="shared" si="5"/>
        <v>0.25</v>
      </c>
      <c r="O10" s="28">
        <f t="shared" si="6"/>
        <v>0.25</v>
      </c>
      <c r="P10" s="28">
        <f t="shared" si="3"/>
        <v>0.5</v>
      </c>
      <c r="Q10" s="116">
        <f>PRODUCT(NodeProb_WLL3!C17:G17)</f>
        <v>5.9920162995342988E-2</v>
      </c>
      <c r="R10" s="116">
        <f t="shared" si="7"/>
        <v>2.9960081497671494E-2</v>
      </c>
      <c r="S10" s="295"/>
    </row>
    <row r="11" spans="1:21" x14ac:dyDescent="0.25">
      <c r="A11" s="297"/>
      <c r="B11" s="115">
        <v>9</v>
      </c>
      <c r="D11">
        <v>1</v>
      </c>
      <c r="E11" s="115">
        <v>3</v>
      </c>
      <c r="F11" s="116">
        <f>$B$107*(1)</f>
        <v>1</v>
      </c>
      <c r="G11" s="116">
        <f>$B$109*($B$74)</f>
        <v>0</v>
      </c>
      <c r="H11" s="116">
        <f>$B$107*($B$72)</f>
        <v>0.75</v>
      </c>
      <c r="I11" s="116">
        <f>$B$109*(0)</f>
        <v>0</v>
      </c>
      <c r="J11" s="28">
        <f t="shared" si="0"/>
        <v>1</v>
      </c>
      <c r="K11" s="28">
        <f t="shared" si="1"/>
        <v>0</v>
      </c>
      <c r="L11" s="108">
        <f t="shared" si="4"/>
        <v>1</v>
      </c>
      <c r="M11" s="30">
        <f t="shared" si="2"/>
        <v>0</v>
      </c>
      <c r="N11" s="28">
        <f t="shared" si="5"/>
        <v>0</v>
      </c>
      <c r="O11" s="28">
        <f t="shared" si="6"/>
        <v>0</v>
      </c>
      <c r="P11" s="28">
        <f t="shared" si="3"/>
        <v>0</v>
      </c>
      <c r="Q11" s="116">
        <f>PRODUCT(NodeProb_WLL3!C19:G19)</f>
        <v>6.4711288861134586E-2</v>
      </c>
      <c r="R11" s="117">
        <f t="shared" si="7"/>
        <v>0</v>
      </c>
      <c r="S11" s="295"/>
      <c r="T11" s="115"/>
      <c r="U11" s="115"/>
    </row>
    <row r="12" spans="1:21" x14ac:dyDescent="0.25">
      <c r="A12" s="297"/>
      <c r="B12">
        <v>10</v>
      </c>
      <c r="D12">
        <v>1</v>
      </c>
      <c r="E12">
        <v>3</v>
      </c>
      <c r="F12" s="116">
        <f>$B$107*(1)</f>
        <v>1</v>
      </c>
      <c r="G12" s="116">
        <f>$B$109*($B$74)</f>
        <v>0</v>
      </c>
      <c r="H12" s="116">
        <f>$B$107*($B$72)</f>
        <v>0.75</v>
      </c>
      <c r="I12" s="116">
        <f>$B$109*(0)</f>
        <v>0</v>
      </c>
      <c r="J12" s="28">
        <f t="shared" si="0"/>
        <v>1</v>
      </c>
      <c r="K12" s="28">
        <f t="shared" si="1"/>
        <v>0</v>
      </c>
      <c r="L12" s="108">
        <f t="shared" si="4"/>
        <v>1</v>
      </c>
      <c r="M12" s="30">
        <f t="shared" si="2"/>
        <v>0</v>
      </c>
      <c r="N12" s="28">
        <f t="shared" si="5"/>
        <v>0</v>
      </c>
      <c r="O12" s="28">
        <f t="shared" si="6"/>
        <v>0</v>
      </c>
      <c r="P12" s="28">
        <f t="shared" si="3"/>
        <v>0</v>
      </c>
      <c r="Q12" s="116">
        <f>PRODUCT(NodeProb_WLL3!C21:G21)</f>
        <v>2.5884515544453814E-3</v>
      </c>
      <c r="R12" s="116">
        <f t="shared" si="7"/>
        <v>0</v>
      </c>
      <c r="S12" s="295"/>
    </row>
    <row r="13" spans="1:21" x14ac:dyDescent="0.25">
      <c r="A13" s="297"/>
      <c r="B13">
        <v>11</v>
      </c>
      <c r="D13">
        <v>1</v>
      </c>
      <c r="E13">
        <v>3</v>
      </c>
      <c r="F13" s="116">
        <f>$B$107*(1)</f>
        <v>1</v>
      </c>
      <c r="G13" s="116">
        <f>$B$109*($B$72)</f>
        <v>0.75</v>
      </c>
      <c r="H13" s="116">
        <f>$B$107*($B$72)</f>
        <v>0.75</v>
      </c>
      <c r="I13" s="116">
        <f>$B$109*($B$73)</f>
        <v>0.16666666666666666</v>
      </c>
      <c r="J13" s="28">
        <f t="shared" si="0"/>
        <v>0.75</v>
      </c>
      <c r="K13" s="28">
        <f t="shared" si="1"/>
        <v>0.5</v>
      </c>
      <c r="L13" s="108">
        <f t="shared" si="4"/>
        <v>0.21428571428571427</v>
      </c>
      <c r="M13" s="30">
        <f t="shared" si="2"/>
        <v>0.7857142857142857</v>
      </c>
      <c r="N13" s="28">
        <f t="shared" si="5"/>
        <v>5.3571428571428568E-2</v>
      </c>
      <c r="O13" s="28">
        <f t="shared" si="6"/>
        <v>0.125</v>
      </c>
      <c r="P13" s="28">
        <f t="shared" si="3"/>
        <v>0.17857142857142858</v>
      </c>
      <c r="Q13" s="116">
        <f>PRODUCT(NodeProb_WLL3!C23:G23)</f>
        <v>3.6039210104201101E-2</v>
      </c>
      <c r="R13" s="116">
        <f t="shared" si="7"/>
        <v>6.4355732328930538E-3</v>
      </c>
      <c r="S13" s="295"/>
    </row>
    <row r="14" spans="1:21" x14ac:dyDescent="0.25">
      <c r="A14" s="297"/>
      <c r="B14">
        <v>12</v>
      </c>
      <c r="D14">
        <v>1</v>
      </c>
      <c r="E14">
        <v>3</v>
      </c>
      <c r="F14" s="116">
        <f>$B$107*(1)</f>
        <v>1</v>
      </c>
      <c r="G14" s="116">
        <f>$B$109*($B$71)</f>
        <v>0.5</v>
      </c>
      <c r="H14" s="116">
        <f>$B$107*($B$71)</f>
        <v>0.5</v>
      </c>
      <c r="I14" s="116">
        <f>$B$109*($B$69)</f>
        <v>0</v>
      </c>
      <c r="J14" s="28">
        <f t="shared" si="0"/>
        <v>0.5</v>
      </c>
      <c r="K14" s="28">
        <f t="shared" si="1"/>
        <v>0</v>
      </c>
      <c r="L14" s="108">
        <f t="shared" si="4"/>
        <v>0.5</v>
      </c>
      <c r="M14" s="30">
        <f t="shared" si="2"/>
        <v>0.5</v>
      </c>
      <c r="N14" s="28">
        <f t="shared" si="5"/>
        <v>0.25</v>
      </c>
      <c r="O14" s="28">
        <f t="shared" si="6"/>
        <v>0.25</v>
      </c>
      <c r="P14" s="28">
        <f t="shared" si="3"/>
        <v>0.5</v>
      </c>
      <c r="Q14" s="116">
        <f>PRODUCT(NodeProb_WLL3!C25:G25)</f>
        <v>3.6039210104201101E-2</v>
      </c>
      <c r="R14" s="116">
        <f t="shared" si="7"/>
        <v>1.8019605052100551E-2</v>
      </c>
      <c r="S14" s="295"/>
    </row>
    <row r="15" spans="1:21" x14ac:dyDescent="0.25">
      <c r="A15" s="297"/>
      <c r="B15">
        <v>13</v>
      </c>
      <c r="D15">
        <v>1</v>
      </c>
      <c r="E15">
        <v>3</v>
      </c>
      <c r="F15" s="116">
        <f>$B$107*($B$71)</f>
        <v>0.5</v>
      </c>
      <c r="G15" s="116">
        <f>$B$109*($B$74)</f>
        <v>0</v>
      </c>
      <c r="H15" s="116">
        <f>$B$107*($B$74)</f>
        <v>0</v>
      </c>
      <c r="I15" s="116">
        <f>$B$109*(0)</f>
        <v>0</v>
      </c>
      <c r="J15" s="28">
        <f t="shared" si="0"/>
        <v>0.5</v>
      </c>
      <c r="K15" s="28">
        <f t="shared" si="1"/>
        <v>0</v>
      </c>
      <c r="L15" s="108">
        <f t="shared" si="4"/>
        <v>1</v>
      </c>
      <c r="M15" s="30">
        <f t="shared" si="2"/>
        <v>0</v>
      </c>
      <c r="N15" s="28">
        <f t="shared" si="5"/>
        <v>0</v>
      </c>
      <c r="O15" s="28">
        <f t="shared" si="6"/>
        <v>0</v>
      </c>
      <c r="P15" s="28">
        <f t="shared" si="3"/>
        <v>0</v>
      </c>
      <c r="Q15" s="116">
        <f>PRODUCT(NodeProb_WLL3!C27:G27)</f>
        <v>0</v>
      </c>
      <c r="R15" s="116">
        <f t="shared" si="7"/>
        <v>0</v>
      </c>
      <c r="S15" s="295"/>
    </row>
    <row r="16" spans="1:21" x14ac:dyDescent="0.25">
      <c r="A16" s="297"/>
      <c r="B16">
        <v>14</v>
      </c>
      <c r="D16">
        <v>1</v>
      </c>
      <c r="E16">
        <v>3</v>
      </c>
      <c r="F16" s="116">
        <f>$B$107*($B$68)</f>
        <v>0.5</v>
      </c>
      <c r="G16" s="116">
        <f>$B$109*($B$73)</f>
        <v>0.16666666666666666</v>
      </c>
      <c r="H16" s="116">
        <f>$B$107*($B$73)</f>
        <v>0.16666666666666666</v>
      </c>
      <c r="I16" s="116">
        <f>$B$109*(0)</f>
        <v>0</v>
      </c>
      <c r="J16" s="28">
        <f t="shared" si="0"/>
        <v>0.33333333333333337</v>
      </c>
      <c r="K16" s="28">
        <f t="shared" si="1"/>
        <v>0</v>
      </c>
      <c r="L16" s="108">
        <f t="shared" si="4"/>
        <v>0.75</v>
      </c>
      <c r="M16" s="30">
        <f t="shared" si="2"/>
        <v>0.25</v>
      </c>
      <c r="N16" s="28">
        <f t="shared" si="5"/>
        <v>8.3333333333333329E-2</v>
      </c>
      <c r="O16" s="28">
        <f t="shared" si="6"/>
        <v>4.1666666666666657E-2</v>
      </c>
      <c r="P16" s="28">
        <f t="shared" si="3"/>
        <v>0.12499999999999999</v>
      </c>
      <c r="Q16" s="116">
        <f>PRODUCT(NodeProb_WLL3!C29:G29)</f>
        <v>0</v>
      </c>
      <c r="R16" s="116">
        <f t="shared" si="7"/>
        <v>0</v>
      </c>
      <c r="S16" s="295"/>
    </row>
    <row r="17" spans="1:21" x14ac:dyDescent="0.25">
      <c r="A17" s="297"/>
      <c r="B17">
        <v>15</v>
      </c>
      <c r="D17">
        <v>1</v>
      </c>
      <c r="E17">
        <v>3</v>
      </c>
      <c r="F17" s="116">
        <f>$B$107*($B$72)</f>
        <v>0.75</v>
      </c>
      <c r="G17" s="116">
        <f>$B$109*($B$72)</f>
        <v>0.75</v>
      </c>
      <c r="H17" s="116">
        <f>$B$107*($B$74)</f>
        <v>0</v>
      </c>
      <c r="I17" s="116">
        <f>$B$109*($B$74)</f>
        <v>0</v>
      </c>
      <c r="J17" s="28">
        <f t="shared" si="0"/>
        <v>0</v>
      </c>
      <c r="K17" s="28">
        <f t="shared" si="1"/>
        <v>0</v>
      </c>
      <c r="L17" s="108">
        <f t="shared" si="4"/>
        <v>0.5</v>
      </c>
      <c r="M17" s="30">
        <f t="shared" si="2"/>
        <v>0.5</v>
      </c>
      <c r="N17" s="28">
        <f t="shared" si="5"/>
        <v>0.375</v>
      </c>
      <c r="O17" s="28">
        <f t="shared" si="6"/>
        <v>0.375</v>
      </c>
      <c r="P17" s="28">
        <f t="shared" si="3"/>
        <v>0.75</v>
      </c>
      <c r="Q17" s="116">
        <f>PRODUCT(NodeProb_WLL3!C31:G31)</f>
        <v>5.070167638067484E-2</v>
      </c>
      <c r="R17" s="116">
        <f t="shared" si="7"/>
        <v>3.8026257285506126E-2</v>
      </c>
      <c r="S17" s="295"/>
    </row>
    <row r="18" spans="1:21" x14ac:dyDescent="0.25">
      <c r="A18" s="297"/>
      <c r="B18">
        <v>16</v>
      </c>
      <c r="D18">
        <v>1</v>
      </c>
      <c r="E18">
        <v>3</v>
      </c>
      <c r="F18" s="116">
        <f>$B$107*($B$68)</f>
        <v>0.5</v>
      </c>
      <c r="G18" s="116">
        <f>$B$109*($B$68)</f>
        <v>0.5</v>
      </c>
      <c r="H18" s="116">
        <f>$B$107*($B$69)</f>
        <v>0</v>
      </c>
      <c r="I18" s="116">
        <f>$B$109*($B$69)</f>
        <v>0</v>
      </c>
      <c r="J18" s="28">
        <f t="shared" si="0"/>
        <v>0</v>
      </c>
      <c r="K18" s="28">
        <f t="shared" si="1"/>
        <v>0</v>
      </c>
      <c r="L18" s="108">
        <f t="shared" si="4"/>
        <v>0.5</v>
      </c>
      <c r="M18" s="30">
        <f t="shared" si="2"/>
        <v>0.5</v>
      </c>
      <c r="N18" s="28">
        <f t="shared" si="5"/>
        <v>0.25</v>
      </c>
      <c r="O18" s="28">
        <f t="shared" si="6"/>
        <v>0.25</v>
      </c>
      <c r="P18" s="28">
        <f t="shared" si="3"/>
        <v>0.5</v>
      </c>
      <c r="Q18" s="116">
        <f>PRODUCT(NodeProb_WLL3!C33:G33)</f>
        <v>5.9920162995342988E-2</v>
      </c>
      <c r="R18" s="116">
        <f t="shared" si="7"/>
        <v>2.9960081497671494E-2</v>
      </c>
      <c r="S18" s="295"/>
    </row>
    <row r="19" spans="1:21" x14ac:dyDescent="0.25">
      <c r="A19" s="297"/>
      <c r="B19" s="115">
        <v>17</v>
      </c>
      <c r="C19" s="115"/>
      <c r="D19" s="115">
        <v>2</v>
      </c>
      <c r="E19">
        <v>4</v>
      </c>
      <c r="F19" s="116">
        <f>$B$108*(1)</f>
        <v>1</v>
      </c>
      <c r="G19" s="116">
        <f>$B$110*($B$74)</f>
        <v>0</v>
      </c>
      <c r="H19" s="116">
        <f>$B$108*($B$72)</f>
        <v>0.75</v>
      </c>
      <c r="I19" s="116">
        <f>$B$110*(0)</f>
        <v>0</v>
      </c>
      <c r="J19" s="28">
        <f t="shared" si="0"/>
        <v>1</v>
      </c>
      <c r="K19" s="28">
        <f t="shared" si="1"/>
        <v>0</v>
      </c>
      <c r="L19" s="108">
        <f t="shared" si="4"/>
        <v>1</v>
      </c>
      <c r="M19" s="30">
        <f t="shared" si="2"/>
        <v>0</v>
      </c>
      <c r="N19" s="28">
        <f t="shared" si="5"/>
        <v>0</v>
      </c>
      <c r="O19" s="28">
        <f t="shared" si="6"/>
        <v>0</v>
      </c>
      <c r="P19" s="28">
        <f t="shared" si="3"/>
        <v>0</v>
      </c>
      <c r="Q19" s="116">
        <f>PRODUCT(NodeProb_WLL3!C35:G35)</f>
        <v>6.4711288861134586E-2</v>
      </c>
      <c r="R19" s="117">
        <f t="shared" si="7"/>
        <v>0</v>
      </c>
      <c r="S19" s="295"/>
      <c r="T19" s="115"/>
      <c r="U19" s="115"/>
    </row>
    <row r="20" spans="1:21" x14ac:dyDescent="0.25">
      <c r="A20" s="297"/>
      <c r="B20">
        <v>18</v>
      </c>
      <c r="D20">
        <v>2</v>
      </c>
      <c r="E20">
        <v>4</v>
      </c>
      <c r="F20" s="116">
        <f>$B$108*(1)</f>
        <v>1</v>
      </c>
      <c r="G20" s="116">
        <f>$B$110*($B$74)</f>
        <v>0</v>
      </c>
      <c r="H20" s="116">
        <f>$B$108*($B$72)</f>
        <v>0.75</v>
      </c>
      <c r="I20" s="116">
        <f>$B$110*(0)</f>
        <v>0</v>
      </c>
      <c r="J20" s="28">
        <f t="shared" si="0"/>
        <v>1</v>
      </c>
      <c r="K20" s="28">
        <f t="shared" si="1"/>
        <v>0</v>
      </c>
      <c r="L20" s="108">
        <f t="shared" si="4"/>
        <v>1</v>
      </c>
      <c r="M20" s="30">
        <f t="shared" si="2"/>
        <v>0</v>
      </c>
      <c r="N20" s="28">
        <f t="shared" si="5"/>
        <v>0</v>
      </c>
      <c r="O20" s="28">
        <f t="shared" si="6"/>
        <v>0</v>
      </c>
      <c r="P20" s="28">
        <f t="shared" si="3"/>
        <v>0</v>
      </c>
      <c r="Q20" s="116">
        <f>PRODUCT(NodeProb_WLL3!C37:G37)</f>
        <v>2.5884515544453814E-3</v>
      </c>
      <c r="R20" s="116">
        <f t="shared" si="7"/>
        <v>0</v>
      </c>
      <c r="S20" s="295"/>
    </row>
    <row r="21" spans="1:21" x14ac:dyDescent="0.25">
      <c r="A21" s="297"/>
      <c r="B21">
        <v>19</v>
      </c>
      <c r="D21">
        <v>2</v>
      </c>
      <c r="E21">
        <v>4</v>
      </c>
      <c r="F21" s="116">
        <f>$B$108*(1)</f>
        <v>1</v>
      </c>
      <c r="G21" s="116">
        <f>$B$110*($B$72)</f>
        <v>0.75</v>
      </c>
      <c r="H21" s="116">
        <f>$B$108*($B$72)</f>
        <v>0.75</v>
      </c>
      <c r="I21" s="116">
        <f>$B$110*($B$73)</f>
        <v>0.16666666666666666</v>
      </c>
      <c r="J21" s="28">
        <f t="shared" si="0"/>
        <v>0.75</v>
      </c>
      <c r="K21" s="28">
        <f t="shared" si="1"/>
        <v>0.5</v>
      </c>
      <c r="L21" s="108">
        <f t="shared" si="4"/>
        <v>0.21428571428571427</v>
      </c>
      <c r="M21" s="30">
        <f t="shared" si="2"/>
        <v>0.7857142857142857</v>
      </c>
      <c r="N21" s="28">
        <f t="shared" si="5"/>
        <v>5.3571428571428568E-2</v>
      </c>
      <c r="O21" s="28">
        <f t="shared" si="6"/>
        <v>0.125</v>
      </c>
      <c r="P21" s="28">
        <f t="shared" si="3"/>
        <v>0.17857142857142858</v>
      </c>
      <c r="Q21" s="116">
        <f>PRODUCT(NodeProb_WLL3!C39:G39)</f>
        <v>3.6039210104201101E-2</v>
      </c>
      <c r="R21" s="116">
        <f t="shared" si="7"/>
        <v>6.4355732328930538E-3</v>
      </c>
      <c r="S21" s="295"/>
    </row>
    <row r="22" spans="1:21" x14ac:dyDescent="0.25">
      <c r="A22" s="297"/>
      <c r="B22">
        <v>20</v>
      </c>
      <c r="D22">
        <v>2</v>
      </c>
      <c r="E22">
        <v>4</v>
      </c>
      <c r="F22" s="116">
        <f>$B$108*(1)</f>
        <v>1</v>
      </c>
      <c r="G22" s="116">
        <f>$B$110*($B$71)</f>
        <v>0.5</v>
      </c>
      <c r="H22" s="116">
        <f>$B$108*($B$71)</f>
        <v>0.5</v>
      </c>
      <c r="I22" s="116">
        <f>$B$110*($B$69)</f>
        <v>0</v>
      </c>
      <c r="J22" s="28">
        <f t="shared" si="0"/>
        <v>0.5</v>
      </c>
      <c r="K22" s="28">
        <f t="shared" si="1"/>
        <v>0</v>
      </c>
      <c r="L22" s="108">
        <f t="shared" si="4"/>
        <v>0.5</v>
      </c>
      <c r="M22" s="30">
        <f t="shared" si="2"/>
        <v>0.5</v>
      </c>
      <c r="N22" s="28">
        <f t="shared" si="5"/>
        <v>0.25</v>
      </c>
      <c r="O22" s="28">
        <f t="shared" si="6"/>
        <v>0.25</v>
      </c>
      <c r="P22" s="28">
        <f t="shared" si="3"/>
        <v>0.5</v>
      </c>
      <c r="Q22" s="116">
        <f>PRODUCT(NodeProb_WLL3!C41:G41)</f>
        <v>3.6039210104201101E-2</v>
      </c>
      <c r="R22" s="116">
        <f t="shared" si="7"/>
        <v>1.8019605052100551E-2</v>
      </c>
      <c r="S22" s="295"/>
    </row>
    <row r="23" spans="1:21" x14ac:dyDescent="0.25">
      <c r="A23" s="297"/>
      <c r="B23">
        <v>21</v>
      </c>
      <c r="D23">
        <v>2</v>
      </c>
      <c r="E23">
        <v>4</v>
      </c>
      <c r="F23" s="116">
        <f>$B$108*($B$71)</f>
        <v>0.5</v>
      </c>
      <c r="G23" s="116">
        <f>$B$110*($B$74)</f>
        <v>0</v>
      </c>
      <c r="H23" s="116">
        <f>$B$108*($B$74)</f>
        <v>0</v>
      </c>
      <c r="I23" s="116">
        <f>$B$110*(0)</f>
        <v>0</v>
      </c>
      <c r="J23" s="28">
        <f t="shared" si="0"/>
        <v>0.5</v>
      </c>
      <c r="K23" s="28">
        <f t="shared" si="1"/>
        <v>0</v>
      </c>
      <c r="L23" s="108">
        <f t="shared" si="4"/>
        <v>1</v>
      </c>
      <c r="M23" s="30">
        <f t="shared" si="2"/>
        <v>0</v>
      </c>
      <c r="N23" s="28">
        <f t="shared" si="5"/>
        <v>0</v>
      </c>
      <c r="O23" s="28">
        <f t="shared" si="6"/>
        <v>0</v>
      </c>
      <c r="P23" s="28">
        <f t="shared" si="3"/>
        <v>0</v>
      </c>
      <c r="Q23" s="116">
        <f>PRODUCT(NodeProb_WLL3!C43:G43)</f>
        <v>0</v>
      </c>
      <c r="R23" s="116">
        <f t="shared" si="7"/>
        <v>0</v>
      </c>
      <c r="S23" s="295"/>
    </row>
    <row r="24" spans="1:21" x14ac:dyDescent="0.25">
      <c r="A24" s="297"/>
      <c r="B24">
        <v>22</v>
      </c>
      <c r="D24">
        <v>2</v>
      </c>
      <c r="E24">
        <v>4</v>
      </c>
      <c r="F24" s="116">
        <f>$B$108*($B$68)</f>
        <v>0.5</v>
      </c>
      <c r="G24" s="116">
        <f>$B$110*($B$73)</f>
        <v>0.16666666666666666</v>
      </c>
      <c r="H24" s="116">
        <f>$B$108*($B$73)</f>
        <v>0.16666666666666666</v>
      </c>
      <c r="I24" s="116">
        <f>$B$110*(0)</f>
        <v>0</v>
      </c>
      <c r="J24" s="28">
        <f t="shared" si="0"/>
        <v>0.33333333333333337</v>
      </c>
      <c r="K24" s="28">
        <f t="shared" si="1"/>
        <v>0</v>
      </c>
      <c r="L24" s="108">
        <f t="shared" si="4"/>
        <v>0.75</v>
      </c>
      <c r="M24" s="30">
        <f t="shared" si="2"/>
        <v>0.25</v>
      </c>
      <c r="N24" s="28">
        <f t="shared" si="5"/>
        <v>8.3333333333333329E-2</v>
      </c>
      <c r="O24" s="28">
        <f t="shared" si="6"/>
        <v>4.1666666666666657E-2</v>
      </c>
      <c r="P24" s="28">
        <f t="shared" si="3"/>
        <v>0.12499999999999999</v>
      </c>
      <c r="Q24" s="116">
        <f>PRODUCT(NodeProb_WLL3!C45:G45)</f>
        <v>0</v>
      </c>
      <c r="R24" s="116">
        <f t="shared" si="7"/>
        <v>0</v>
      </c>
      <c r="S24" s="295"/>
    </row>
    <row r="25" spans="1:21" x14ac:dyDescent="0.25">
      <c r="A25" s="297"/>
      <c r="B25">
        <v>23</v>
      </c>
      <c r="D25" s="119">
        <v>2</v>
      </c>
      <c r="E25">
        <v>4</v>
      </c>
      <c r="F25" s="116">
        <f>$B$108*($B$72)</f>
        <v>0.75</v>
      </c>
      <c r="G25" s="116">
        <f>$B$110*($B$72)</f>
        <v>0.75</v>
      </c>
      <c r="H25" s="116">
        <f>$B$108*($B$74)</f>
        <v>0</v>
      </c>
      <c r="I25" s="116">
        <f>$B$110*($B$74)</f>
        <v>0</v>
      </c>
      <c r="J25" s="28">
        <f t="shared" si="0"/>
        <v>0</v>
      </c>
      <c r="K25" s="28">
        <f t="shared" si="1"/>
        <v>0</v>
      </c>
      <c r="L25" s="108">
        <f t="shared" si="4"/>
        <v>0.5</v>
      </c>
      <c r="M25" s="30">
        <f t="shared" si="2"/>
        <v>0.5</v>
      </c>
      <c r="N25" s="28">
        <f t="shared" si="5"/>
        <v>0.375</v>
      </c>
      <c r="O25" s="28">
        <f t="shared" si="6"/>
        <v>0.375</v>
      </c>
      <c r="P25" s="28">
        <f t="shared" si="3"/>
        <v>0.75</v>
      </c>
      <c r="Q25" s="116">
        <f>PRODUCT(NodeProb_WLL3!C47:G47)</f>
        <v>5.070167638067484E-2</v>
      </c>
      <c r="R25" s="116">
        <f t="shared" si="7"/>
        <v>3.8026257285506126E-2</v>
      </c>
      <c r="S25" s="295"/>
    </row>
    <row r="26" spans="1:21" x14ac:dyDescent="0.25">
      <c r="A26" s="297"/>
      <c r="B26">
        <v>24</v>
      </c>
      <c r="C26" s="1"/>
      <c r="D26" s="119">
        <v>2</v>
      </c>
      <c r="E26">
        <v>4</v>
      </c>
      <c r="F26" s="116">
        <f>$B$108*($B$68)</f>
        <v>0.5</v>
      </c>
      <c r="G26" s="116">
        <f>$B$110*($B$68)</f>
        <v>0.5</v>
      </c>
      <c r="H26" s="116">
        <f>$B$108*($B$69)</f>
        <v>0</v>
      </c>
      <c r="I26" s="116">
        <f>$B$110*($B$69)</f>
        <v>0</v>
      </c>
      <c r="J26" s="28">
        <f t="shared" si="0"/>
        <v>0</v>
      </c>
      <c r="K26" s="28">
        <f t="shared" si="1"/>
        <v>0</v>
      </c>
      <c r="L26" s="108">
        <f t="shared" si="4"/>
        <v>0.5</v>
      </c>
      <c r="M26" s="30">
        <f t="shared" si="2"/>
        <v>0.5</v>
      </c>
      <c r="N26" s="28">
        <f t="shared" si="5"/>
        <v>0.25</v>
      </c>
      <c r="O26" s="28">
        <f t="shared" si="6"/>
        <v>0.25</v>
      </c>
      <c r="P26" s="28">
        <f t="shared" si="3"/>
        <v>0.5</v>
      </c>
      <c r="Q26" s="118">
        <f>PRODUCT(NodeProb_WLL3!C49:G49)</f>
        <v>5.9920162995342988E-2</v>
      </c>
      <c r="R26" s="116">
        <f t="shared" si="7"/>
        <v>2.9960081497671494E-2</v>
      </c>
      <c r="S26" s="295"/>
    </row>
    <row r="27" spans="1:21" x14ac:dyDescent="0.25">
      <c r="A27" s="297"/>
      <c r="B27" s="115">
        <v>25</v>
      </c>
      <c r="D27" s="115">
        <v>2</v>
      </c>
      <c r="E27" s="115">
        <v>3</v>
      </c>
      <c r="F27" s="116">
        <f>$B$108*(1)</f>
        <v>1</v>
      </c>
      <c r="G27" s="116">
        <f>$B$109*($B$74)</f>
        <v>0</v>
      </c>
      <c r="H27" s="116">
        <f>$B$108*($B$72)</f>
        <v>0.75</v>
      </c>
      <c r="I27" s="116">
        <f>$B$109*(0)</f>
        <v>0</v>
      </c>
      <c r="J27" s="28">
        <f t="shared" si="0"/>
        <v>1</v>
      </c>
      <c r="K27" s="28">
        <f t="shared" si="1"/>
        <v>0</v>
      </c>
      <c r="L27" s="108">
        <f t="shared" si="4"/>
        <v>1</v>
      </c>
      <c r="M27" s="30">
        <f t="shared" si="2"/>
        <v>0</v>
      </c>
      <c r="N27" s="28">
        <f t="shared" si="5"/>
        <v>0</v>
      </c>
      <c r="O27" s="28">
        <f t="shared" si="6"/>
        <v>0</v>
      </c>
      <c r="P27" s="28">
        <f t="shared" si="3"/>
        <v>0</v>
      </c>
      <c r="Q27" s="116">
        <f>PRODUCT(NodeProb_WLL3!C51:G51)</f>
        <v>6.4711288861134586E-2</v>
      </c>
      <c r="R27" s="117">
        <f t="shared" si="7"/>
        <v>0</v>
      </c>
      <c r="S27" s="295"/>
      <c r="T27" s="115"/>
      <c r="U27" s="115"/>
    </row>
    <row r="28" spans="1:21" x14ac:dyDescent="0.25">
      <c r="A28" s="297"/>
      <c r="B28">
        <v>26</v>
      </c>
      <c r="D28">
        <v>2</v>
      </c>
      <c r="E28">
        <v>3</v>
      </c>
      <c r="F28" s="116">
        <f>$B$108*(1)</f>
        <v>1</v>
      </c>
      <c r="G28" s="116">
        <f>$B$109*($B$74)</f>
        <v>0</v>
      </c>
      <c r="H28" s="116">
        <f>$B$108*($B$72)</f>
        <v>0.75</v>
      </c>
      <c r="I28" s="116">
        <f>$B$109*(0)</f>
        <v>0</v>
      </c>
      <c r="J28" s="28">
        <f t="shared" si="0"/>
        <v>1</v>
      </c>
      <c r="K28" s="28">
        <f t="shared" si="1"/>
        <v>0</v>
      </c>
      <c r="L28" s="108">
        <f t="shared" si="4"/>
        <v>1</v>
      </c>
      <c r="M28" s="30">
        <f t="shared" si="2"/>
        <v>0</v>
      </c>
      <c r="N28" s="28">
        <f t="shared" si="5"/>
        <v>0</v>
      </c>
      <c r="O28" s="28">
        <f t="shared" si="6"/>
        <v>0</v>
      </c>
      <c r="P28" s="28">
        <f t="shared" si="3"/>
        <v>0</v>
      </c>
      <c r="Q28" s="116">
        <f>PRODUCT(NodeProb_WLL3!C53:G53)</f>
        <v>2.5884515544453814E-3</v>
      </c>
      <c r="R28" s="116">
        <f t="shared" si="7"/>
        <v>0</v>
      </c>
      <c r="S28" s="295"/>
    </row>
    <row r="29" spans="1:21" x14ac:dyDescent="0.25">
      <c r="A29" s="297"/>
      <c r="B29">
        <v>27</v>
      </c>
      <c r="D29">
        <v>2</v>
      </c>
      <c r="E29">
        <v>3</v>
      </c>
      <c r="F29" s="116">
        <f>$B$108*(1)</f>
        <v>1</v>
      </c>
      <c r="G29" s="116">
        <f>$B$109*($B$72)</f>
        <v>0.75</v>
      </c>
      <c r="H29" s="116">
        <f>$B$108*($B$72)</f>
        <v>0.75</v>
      </c>
      <c r="I29" s="116">
        <f>$B$109*($B$73)</f>
        <v>0.16666666666666666</v>
      </c>
      <c r="J29" s="28">
        <f t="shared" si="0"/>
        <v>0.75</v>
      </c>
      <c r="K29" s="28">
        <f t="shared" si="1"/>
        <v>0.5</v>
      </c>
      <c r="L29" s="108">
        <f t="shared" si="4"/>
        <v>0.21428571428571427</v>
      </c>
      <c r="M29" s="30">
        <f t="shared" si="2"/>
        <v>0.7857142857142857</v>
      </c>
      <c r="N29" s="28">
        <f t="shared" si="5"/>
        <v>5.3571428571428568E-2</v>
      </c>
      <c r="O29" s="28">
        <f t="shared" si="6"/>
        <v>0.125</v>
      </c>
      <c r="P29" s="28">
        <f t="shared" si="3"/>
        <v>0.17857142857142858</v>
      </c>
      <c r="Q29" s="116">
        <f>PRODUCT(NodeProb_WLL3!C55:G55)</f>
        <v>3.6039210104201101E-2</v>
      </c>
      <c r="R29" s="116">
        <f t="shared" si="7"/>
        <v>6.4355732328930538E-3</v>
      </c>
      <c r="S29" s="295"/>
    </row>
    <row r="30" spans="1:21" x14ac:dyDescent="0.25">
      <c r="A30" s="297"/>
      <c r="B30">
        <v>28</v>
      </c>
      <c r="D30">
        <v>2</v>
      </c>
      <c r="E30">
        <v>3</v>
      </c>
      <c r="F30" s="116">
        <f>$B$108*(1)</f>
        <v>1</v>
      </c>
      <c r="G30" s="116">
        <f>$B$109*($B$71)</f>
        <v>0.5</v>
      </c>
      <c r="H30" s="116">
        <f>$B$108*($B$71)</f>
        <v>0.5</v>
      </c>
      <c r="I30" s="116">
        <f>$B$109*($B$69)</f>
        <v>0</v>
      </c>
      <c r="J30" s="28">
        <f t="shared" si="0"/>
        <v>0.5</v>
      </c>
      <c r="K30" s="28">
        <f t="shared" si="1"/>
        <v>0</v>
      </c>
      <c r="L30" s="108">
        <f t="shared" si="4"/>
        <v>0.5</v>
      </c>
      <c r="M30" s="30">
        <f t="shared" si="2"/>
        <v>0.5</v>
      </c>
      <c r="N30" s="28">
        <f t="shared" si="5"/>
        <v>0.25</v>
      </c>
      <c r="O30" s="28">
        <f t="shared" si="6"/>
        <v>0.25</v>
      </c>
      <c r="P30" s="28">
        <f t="shared" si="3"/>
        <v>0.5</v>
      </c>
      <c r="Q30" s="116">
        <f>PRODUCT(NodeProb_WLL3!C57:G57)</f>
        <v>3.6039210104201101E-2</v>
      </c>
      <c r="R30" s="116">
        <f t="shared" si="7"/>
        <v>1.8019605052100551E-2</v>
      </c>
      <c r="S30" s="295"/>
    </row>
    <row r="31" spans="1:21" x14ac:dyDescent="0.25">
      <c r="A31" s="297"/>
      <c r="B31">
        <v>29</v>
      </c>
      <c r="D31">
        <v>2</v>
      </c>
      <c r="E31">
        <v>3</v>
      </c>
      <c r="F31" s="116">
        <f>$B$108*($B$71)</f>
        <v>0.5</v>
      </c>
      <c r="G31" s="116">
        <f>$B$109*($B$74)</f>
        <v>0</v>
      </c>
      <c r="H31" s="116">
        <f>$B$108*($B$74)</f>
        <v>0</v>
      </c>
      <c r="I31" s="116">
        <f>$B$109*(0)</f>
        <v>0</v>
      </c>
      <c r="J31" s="28">
        <f t="shared" si="0"/>
        <v>0.5</v>
      </c>
      <c r="K31" s="28">
        <f t="shared" si="1"/>
        <v>0</v>
      </c>
      <c r="L31" s="108">
        <f t="shared" si="4"/>
        <v>1</v>
      </c>
      <c r="M31" s="30">
        <f t="shared" si="2"/>
        <v>0</v>
      </c>
      <c r="N31" s="28">
        <f t="shared" si="5"/>
        <v>0</v>
      </c>
      <c r="O31" s="28">
        <f t="shared" si="6"/>
        <v>0</v>
      </c>
      <c r="P31" s="28">
        <f t="shared" si="3"/>
        <v>0</v>
      </c>
      <c r="Q31" s="116">
        <f>PRODUCT(NodeProb_WLL3!C59:G59)</f>
        <v>0</v>
      </c>
      <c r="R31" s="116">
        <f t="shared" si="7"/>
        <v>0</v>
      </c>
      <c r="S31" s="295"/>
    </row>
    <row r="32" spans="1:21" x14ac:dyDescent="0.25">
      <c r="A32" s="297"/>
      <c r="B32">
        <v>30</v>
      </c>
      <c r="D32">
        <v>2</v>
      </c>
      <c r="E32">
        <v>3</v>
      </c>
      <c r="F32" s="116">
        <f>$B$108*($B$68)</f>
        <v>0.5</v>
      </c>
      <c r="G32" s="116">
        <f>$B$109*($B$73)</f>
        <v>0.16666666666666666</v>
      </c>
      <c r="H32" s="116">
        <f>$B$108*($B$73)</f>
        <v>0.16666666666666666</v>
      </c>
      <c r="I32" s="116">
        <f>$B$109*(0)</f>
        <v>0</v>
      </c>
      <c r="J32" s="28">
        <f t="shared" si="0"/>
        <v>0.33333333333333337</v>
      </c>
      <c r="K32" s="28">
        <f t="shared" si="1"/>
        <v>0</v>
      </c>
      <c r="L32" s="108">
        <f t="shared" si="4"/>
        <v>0.75</v>
      </c>
      <c r="M32" s="30">
        <f t="shared" si="2"/>
        <v>0.25</v>
      </c>
      <c r="N32" s="28">
        <f t="shared" si="5"/>
        <v>8.3333333333333329E-2</v>
      </c>
      <c r="O32" s="28">
        <f t="shared" si="6"/>
        <v>4.1666666666666657E-2</v>
      </c>
      <c r="P32" s="28">
        <f t="shared" si="3"/>
        <v>0.12499999999999999</v>
      </c>
      <c r="Q32" s="116">
        <f>PRODUCT(NodeProb_WLL3!C61:G61)</f>
        <v>0</v>
      </c>
      <c r="R32" s="116">
        <f t="shared" si="7"/>
        <v>0</v>
      </c>
      <c r="S32" s="295"/>
    </row>
    <row r="33" spans="1:21" x14ac:dyDescent="0.25">
      <c r="A33" s="297"/>
      <c r="B33">
        <v>31</v>
      </c>
      <c r="D33" s="119">
        <v>2</v>
      </c>
      <c r="E33">
        <v>3</v>
      </c>
      <c r="F33" s="116">
        <f>$B$108*($B$72)</f>
        <v>0.75</v>
      </c>
      <c r="G33" s="116">
        <f>$B$109*($B$72)</f>
        <v>0.75</v>
      </c>
      <c r="H33" s="116">
        <f>$B$108*($B$74)</f>
        <v>0</v>
      </c>
      <c r="I33" s="116">
        <f>$B$109*($B$74)</f>
        <v>0</v>
      </c>
      <c r="J33" s="28">
        <f t="shared" si="0"/>
        <v>0</v>
      </c>
      <c r="K33" s="28">
        <f t="shared" si="1"/>
        <v>0</v>
      </c>
      <c r="L33" s="108">
        <f t="shared" si="4"/>
        <v>0.5</v>
      </c>
      <c r="M33" s="30">
        <f t="shared" si="2"/>
        <v>0.5</v>
      </c>
      <c r="N33" s="28">
        <f t="shared" si="5"/>
        <v>0.375</v>
      </c>
      <c r="O33" s="28">
        <f t="shared" si="6"/>
        <v>0.375</v>
      </c>
      <c r="P33" s="28">
        <f t="shared" si="3"/>
        <v>0.75</v>
      </c>
      <c r="Q33" s="116">
        <f>PRODUCT(NodeProb_WLL3!C63:G63)</f>
        <v>5.070167638067484E-2</v>
      </c>
      <c r="R33" s="116">
        <f t="shared" si="7"/>
        <v>3.8026257285506126E-2</v>
      </c>
      <c r="S33" s="295"/>
    </row>
    <row r="34" spans="1:21" x14ac:dyDescent="0.25">
      <c r="A34" s="297"/>
      <c r="B34">
        <v>32</v>
      </c>
      <c r="D34" s="119">
        <v>2</v>
      </c>
      <c r="E34">
        <v>3</v>
      </c>
      <c r="F34" s="116">
        <f>$B$108*($B$68)</f>
        <v>0.5</v>
      </c>
      <c r="G34" s="116">
        <f>$B$109*($B$68)</f>
        <v>0.5</v>
      </c>
      <c r="H34" s="116">
        <f>$B$108*($B$69)</f>
        <v>0</v>
      </c>
      <c r="I34" s="116">
        <f>$B$109*($B$69)</f>
        <v>0</v>
      </c>
      <c r="J34" s="28">
        <f t="shared" si="0"/>
        <v>0</v>
      </c>
      <c r="K34" s="28">
        <f t="shared" si="1"/>
        <v>0</v>
      </c>
      <c r="L34" s="108">
        <f t="shared" si="4"/>
        <v>0.5</v>
      </c>
      <c r="M34" s="30">
        <f t="shared" si="2"/>
        <v>0.5</v>
      </c>
      <c r="N34" s="28">
        <f t="shared" si="5"/>
        <v>0.25</v>
      </c>
      <c r="O34" s="28">
        <f t="shared" si="6"/>
        <v>0.25</v>
      </c>
      <c r="P34" s="28">
        <f t="shared" si="3"/>
        <v>0.5</v>
      </c>
      <c r="Q34" s="116">
        <f>PRODUCT(NodeProb_WLL3!C65:G65)</f>
        <v>5.9920162995342988E-2</v>
      </c>
      <c r="R34" s="116">
        <f t="shared" si="7"/>
        <v>2.9960081497671494E-2</v>
      </c>
      <c r="S34" s="296"/>
    </row>
    <row r="35" spans="1:21" x14ac:dyDescent="0.25">
      <c r="A35" s="297" t="s">
        <v>56</v>
      </c>
      <c r="B35" s="115">
        <v>33</v>
      </c>
      <c r="C35" s="115"/>
      <c r="D35" s="115">
        <v>2</v>
      </c>
      <c r="E35" s="115">
        <v>3</v>
      </c>
      <c r="F35" s="222">
        <f>$B$108*($L$3*$B$68+$M$3*$B$72)</f>
        <v>0.5</v>
      </c>
      <c r="G35" s="222">
        <f>$B$109*($L$4*$B$68+$M$4*$B$72)</f>
        <v>0.5</v>
      </c>
      <c r="H35" s="222">
        <f>$B$108*($L$4*$B$69+$M$4*$B$74)</f>
        <v>0</v>
      </c>
      <c r="I35" s="222">
        <f>$B$109*($L$3*$B$69+$M$3*$B$74)</f>
        <v>0</v>
      </c>
      <c r="J35" s="28">
        <f t="shared" si="0"/>
        <v>0</v>
      </c>
      <c r="K35" s="28">
        <f t="shared" si="1"/>
        <v>0</v>
      </c>
      <c r="L35" s="108">
        <f t="shared" si="4"/>
        <v>0.5</v>
      </c>
      <c r="M35" s="30">
        <f t="shared" si="2"/>
        <v>0.5</v>
      </c>
      <c r="N35" s="28">
        <f t="shared" si="5"/>
        <v>0.25</v>
      </c>
      <c r="O35" s="28">
        <f t="shared" si="6"/>
        <v>0.25</v>
      </c>
      <c r="P35" s="28">
        <f t="shared" si="3"/>
        <v>0.5</v>
      </c>
      <c r="Q35" s="117">
        <f>PRODUCT(NodeProb_WLL3!D3:G3)</f>
        <v>6.729974041557997E-2</v>
      </c>
      <c r="R35" s="117">
        <f t="shared" si="7"/>
        <v>3.3649870207789985E-2</v>
      </c>
      <c r="S35" s="298">
        <f>SUM(R35:R50)</f>
        <v>0.14014397469334472</v>
      </c>
      <c r="T35" s="115"/>
      <c r="U35" s="115"/>
    </row>
    <row r="36" spans="1:21" x14ac:dyDescent="0.25">
      <c r="A36" s="297"/>
      <c r="B36">
        <v>34</v>
      </c>
      <c r="D36" s="119">
        <v>2</v>
      </c>
      <c r="E36">
        <v>3</v>
      </c>
      <c r="F36" s="224">
        <f>$B$108*($L$5*$B$73+$M$5*$B$74)</f>
        <v>3.5714285714285712E-2</v>
      </c>
      <c r="G36" s="224">
        <f>$B$109*($L$6*$B$68+$M$6*$B$71)</f>
        <v>0.5</v>
      </c>
      <c r="H36" s="224">
        <f>$B$108*($L$6*0+$M$6*0)</f>
        <v>0</v>
      </c>
      <c r="I36" s="224">
        <f>$B$109*($L$5*$B$73+$M$5*$B$74)</f>
        <v>3.5714285714285712E-2</v>
      </c>
      <c r="J36" s="28">
        <f t="shared" si="0"/>
        <v>0</v>
      </c>
      <c r="K36" s="28">
        <f t="shared" si="1"/>
        <v>0.4642857142857143</v>
      </c>
      <c r="L36" s="108">
        <f t="shared" si="4"/>
        <v>3.8461538461538457E-2</v>
      </c>
      <c r="M36" s="30">
        <f t="shared" si="2"/>
        <v>0.96153846153846156</v>
      </c>
      <c r="N36" s="28">
        <f t="shared" si="5"/>
        <v>1.3736263736263735E-3</v>
      </c>
      <c r="O36" s="28">
        <f t="shared" si="6"/>
        <v>1.7857142857142856E-2</v>
      </c>
      <c r="P36" s="28">
        <f t="shared" si="3"/>
        <v>1.9230769230769228E-2</v>
      </c>
      <c r="Q36" s="116">
        <f>PRODUCT(NodeProb_WLL3!D7:G7)</f>
        <v>7.2078420208402202E-2</v>
      </c>
      <c r="R36" s="116">
        <f t="shared" si="7"/>
        <v>1.386123465546196E-3</v>
      </c>
      <c r="S36" s="295"/>
    </row>
    <row r="37" spans="1:21" x14ac:dyDescent="0.25">
      <c r="A37" s="297"/>
      <c r="B37">
        <v>35</v>
      </c>
      <c r="D37" s="119">
        <v>2</v>
      </c>
      <c r="E37">
        <v>3</v>
      </c>
      <c r="F37" s="224">
        <f>$B$108*($L$7*$B$71+$M$7*$B$72)</f>
        <v>0.5</v>
      </c>
      <c r="G37" s="224">
        <f>$B$109*($L$8*1+$M$8*1)</f>
        <v>1</v>
      </c>
      <c r="H37" s="224">
        <f>$B$108*($L$8*$B$69+$M$8*$B$73)</f>
        <v>4.1666666666666664E-2</v>
      </c>
      <c r="I37" s="224">
        <f>$B$109*($L$7*$B$71+$M$7*$B$72)</f>
        <v>0.5</v>
      </c>
      <c r="J37" s="28">
        <f t="shared" si="0"/>
        <v>4.1666666666666664E-2</v>
      </c>
      <c r="K37" s="28">
        <f t="shared" si="1"/>
        <v>0.54166666666666674</v>
      </c>
      <c r="L37" s="108">
        <f t="shared" si="4"/>
        <v>0.45833333333333331</v>
      </c>
      <c r="M37" s="30">
        <f t="shared" si="2"/>
        <v>0.54166666666666674</v>
      </c>
      <c r="N37" s="28">
        <f t="shared" si="5"/>
        <v>0.21006944444444442</v>
      </c>
      <c r="O37" s="28">
        <f t="shared" si="6"/>
        <v>0.22916666666666666</v>
      </c>
      <c r="P37" s="28">
        <f t="shared" si="3"/>
        <v>0.43923611111111105</v>
      </c>
      <c r="Q37" s="116">
        <f>PRODUCT(NodeProb_WLL3!D11:G11)</f>
        <v>0</v>
      </c>
      <c r="R37" s="116">
        <f t="shared" si="7"/>
        <v>0</v>
      </c>
      <c r="S37" s="295"/>
    </row>
    <row r="38" spans="1:21" x14ac:dyDescent="0.25">
      <c r="A38" s="297"/>
      <c r="B38" s="1">
        <v>36</v>
      </c>
      <c r="C38" s="1"/>
      <c r="D38" s="121">
        <v>2</v>
      </c>
      <c r="E38" s="1">
        <v>3</v>
      </c>
      <c r="F38" s="224">
        <f>$B$108*($L$9*$B$74+$M$9*$B$74)</f>
        <v>0</v>
      </c>
      <c r="G38" s="224">
        <f>$B$109*($L$10*1+$M$10*1)</f>
        <v>1</v>
      </c>
      <c r="H38" s="224">
        <f>$B$108*($L$10*0+$M$10*0)</f>
        <v>0</v>
      </c>
      <c r="I38" s="224">
        <f>$B$109*($L$9*$B$72+$M$9*$B$72)</f>
        <v>0.75</v>
      </c>
      <c r="J38" s="28">
        <f t="shared" si="0"/>
        <v>0</v>
      </c>
      <c r="K38" s="28">
        <f t="shared" si="1"/>
        <v>1</v>
      </c>
      <c r="L38" s="108">
        <f t="shared" si="4"/>
        <v>0</v>
      </c>
      <c r="M38" s="30">
        <f t="shared" si="2"/>
        <v>1</v>
      </c>
      <c r="N38" s="28">
        <f t="shared" si="5"/>
        <v>0</v>
      </c>
      <c r="O38" s="28">
        <f t="shared" si="6"/>
        <v>0</v>
      </c>
      <c r="P38" s="28">
        <f t="shared" si="3"/>
        <v>0</v>
      </c>
      <c r="Q38" s="118">
        <f>PRODUCT(NodeProb_WLL3!D15:G15)</f>
        <v>0.11062183937601783</v>
      </c>
      <c r="R38" s="118">
        <f t="shared" si="7"/>
        <v>0</v>
      </c>
      <c r="S38" s="295"/>
      <c r="T38" s="1"/>
      <c r="U38" s="1"/>
    </row>
    <row r="39" spans="1:21" x14ac:dyDescent="0.25">
      <c r="A39" s="297"/>
      <c r="B39">
        <v>37</v>
      </c>
      <c r="D39">
        <v>2</v>
      </c>
      <c r="E39">
        <v>4</v>
      </c>
      <c r="F39" s="222">
        <f>$B$108*($L$11*$B$68+$M$11*$B$72)</f>
        <v>0.5</v>
      </c>
      <c r="G39" s="222">
        <f>$B$110*($L$12*$B$68+$M$12*$B$72)</f>
        <v>0.5</v>
      </c>
      <c r="H39" s="222">
        <f>$B$108*($L$12*$B$69+$M$12*$B$74)</f>
        <v>0</v>
      </c>
      <c r="I39" s="222">
        <f>$B$110*($L$11*$B$69+$M$11*$B$74)</f>
        <v>0</v>
      </c>
      <c r="J39" s="28">
        <f t="shared" si="0"/>
        <v>0</v>
      </c>
      <c r="K39" s="28">
        <f t="shared" si="1"/>
        <v>0</v>
      </c>
      <c r="L39" s="108">
        <f t="shared" si="4"/>
        <v>0.5</v>
      </c>
      <c r="M39" s="30">
        <f t="shared" si="2"/>
        <v>0.5</v>
      </c>
      <c r="N39" s="28">
        <f t="shared" si="5"/>
        <v>0.25</v>
      </c>
      <c r="O39" s="28">
        <f t="shared" si="6"/>
        <v>0.25</v>
      </c>
      <c r="P39" s="28">
        <f t="shared" si="3"/>
        <v>0.5</v>
      </c>
      <c r="Q39" s="116">
        <f>PRODUCT(NodeProb_WLL3!D19:G19)</f>
        <v>6.729974041557997E-2</v>
      </c>
      <c r="R39" s="116">
        <f t="shared" si="7"/>
        <v>3.3649870207789985E-2</v>
      </c>
      <c r="S39" s="295"/>
    </row>
    <row r="40" spans="1:21" x14ac:dyDescent="0.25">
      <c r="A40" s="297"/>
      <c r="B40">
        <v>38</v>
      </c>
      <c r="D40" s="119">
        <v>2</v>
      </c>
      <c r="E40">
        <v>4</v>
      </c>
      <c r="F40" s="224">
        <f>$B$108*($L$13*$B$73+$M$13*$B$74)</f>
        <v>3.5714285714285712E-2</v>
      </c>
      <c r="G40" s="224">
        <f>$B$110*($L$14*$B$68+$M$14*$B$71)</f>
        <v>0.5</v>
      </c>
      <c r="H40" s="224">
        <f>$B$108*($L$14*0+$M$14*0)</f>
        <v>0</v>
      </c>
      <c r="I40" s="224">
        <f>$B$110*($L$13*$B$73+$M$13*$B$74)</f>
        <v>3.5714285714285712E-2</v>
      </c>
      <c r="J40" s="28">
        <f t="shared" si="0"/>
        <v>0</v>
      </c>
      <c r="K40" s="28">
        <f t="shared" si="1"/>
        <v>0.4642857142857143</v>
      </c>
      <c r="L40" s="108">
        <f t="shared" si="4"/>
        <v>3.8461538461538457E-2</v>
      </c>
      <c r="M40" s="30">
        <f t="shared" si="2"/>
        <v>0.96153846153846156</v>
      </c>
      <c r="N40" s="28">
        <f t="shared" si="5"/>
        <v>1.3736263736263735E-3</v>
      </c>
      <c r="O40" s="28">
        <f t="shared" si="6"/>
        <v>1.7857142857142856E-2</v>
      </c>
      <c r="P40" s="28">
        <f t="shared" si="3"/>
        <v>1.9230769230769228E-2</v>
      </c>
      <c r="Q40" s="116">
        <f>PRODUCT(NodeProb_WLL3!D23:G23)</f>
        <v>7.2078420208402202E-2</v>
      </c>
      <c r="R40" s="116">
        <f t="shared" si="7"/>
        <v>1.386123465546196E-3</v>
      </c>
      <c r="S40" s="295"/>
    </row>
    <row r="41" spans="1:21" x14ac:dyDescent="0.25">
      <c r="A41" s="297"/>
      <c r="B41">
        <v>39</v>
      </c>
      <c r="D41" s="119">
        <v>2</v>
      </c>
      <c r="E41">
        <v>4</v>
      </c>
      <c r="F41" s="224">
        <f>$B$108*($L$15*$B$71+$M$15*$B$72)</f>
        <v>0.5</v>
      </c>
      <c r="G41" s="224">
        <f>$B$110*($L$16*1+$M$16*1)</f>
        <v>1</v>
      </c>
      <c r="H41" s="224">
        <f>$B$108*($L$16*$B$69+$M$16*$B$73)</f>
        <v>4.1666666666666664E-2</v>
      </c>
      <c r="I41" s="224">
        <f>$B$110*($L$15*$B$71+$M$15*$B$72)</f>
        <v>0.5</v>
      </c>
      <c r="J41" s="28">
        <f t="shared" si="0"/>
        <v>4.1666666666666664E-2</v>
      </c>
      <c r="K41" s="28">
        <f t="shared" si="1"/>
        <v>0.54166666666666674</v>
      </c>
      <c r="L41" s="108">
        <f t="shared" si="4"/>
        <v>0.45833333333333331</v>
      </c>
      <c r="M41" s="30">
        <f t="shared" si="2"/>
        <v>0.54166666666666674</v>
      </c>
      <c r="N41" s="28">
        <f t="shared" si="5"/>
        <v>0.21006944444444442</v>
      </c>
      <c r="O41" s="28">
        <f t="shared" si="6"/>
        <v>0.22916666666666666</v>
      </c>
      <c r="P41" s="28">
        <f t="shared" si="3"/>
        <v>0.43923611111111105</v>
      </c>
      <c r="Q41" s="116">
        <f>PRODUCT(NodeProb_WLL3!D27:G27)</f>
        <v>0</v>
      </c>
      <c r="R41" s="116">
        <f t="shared" si="7"/>
        <v>0</v>
      </c>
      <c r="S41" s="295"/>
    </row>
    <row r="42" spans="1:21" x14ac:dyDescent="0.25">
      <c r="A42" s="297"/>
      <c r="B42" s="1">
        <v>40</v>
      </c>
      <c r="C42" s="1"/>
      <c r="D42" s="121">
        <v>2</v>
      </c>
      <c r="E42" s="1">
        <v>4</v>
      </c>
      <c r="F42" s="224">
        <f>$B$108*($L$17*$B$74+$M$17*$B$74)</f>
        <v>0</v>
      </c>
      <c r="G42" s="224">
        <f>$B$110*($L$18*1+$M$18*1)</f>
        <v>1</v>
      </c>
      <c r="H42" s="224">
        <f>$B$108*($L$18*0+$M$18*0)</f>
        <v>0</v>
      </c>
      <c r="I42" s="224">
        <f>$B$110*($L$17*$B$72+$M$17*$B$72)</f>
        <v>0.75</v>
      </c>
      <c r="J42" s="28">
        <f t="shared" si="0"/>
        <v>0</v>
      </c>
      <c r="K42" s="28">
        <f t="shared" si="1"/>
        <v>1</v>
      </c>
      <c r="L42" s="108">
        <f t="shared" si="4"/>
        <v>0</v>
      </c>
      <c r="M42" s="30">
        <f t="shared" si="2"/>
        <v>1</v>
      </c>
      <c r="N42" s="28">
        <f t="shared" si="5"/>
        <v>0</v>
      </c>
      <c r="O42" s="28">
        <f t="shared" si="6"/>
        <v>0</v>
      </c>
      <c r="P42" s="28">
        <f t="shared" si="3"/>
        <v>0</v>
      </c>
      <c r="Q42" s="118">
        <f>PRODUCT(NodeProb_WLL3!D31:G31)</f>
        <v>0.11062183937601783</v>
      </c>
      <c r="R42" s="118">
        <f t="shared" si="7"/>
        <v>0</v>
      </c>
      <c r="S42" s="295"/>
      <c r="T42" s="1"/>
      <c r="U42" s="1"/>
    </row>
    <row r="43" spans="1:21" x14ac:dyDescent="0.25">
      <c r="A43" s="297"/>
      <c r="B43">
        <v>41</v>
      </c>
      <c r="D43">
        <v>1</v>
      </c>
      <c r="E43" s="115">
        <v>3</v>
      </c>
      <c r="F43" s="222">
        <f>$B$107*($L$19*$B$68+$M$19*$B$72)</f>
        <v>0.5</v>
      </c>
      <c r="G43" s="222">
        <f>$B$109*($L$20*$B$68+$M$20*$B$72)</f>
        <v>0.5</v>
      </c>
      <c r="H43" s="222">
        <f>$B$107*($L$20*$B$69+$M$20*$B$74)</f>
        <v>0</v>
      </c>
      <c r="I43" s="222">
        <f>$B$109*($L$19*$B$69+$M$19*$B$74)</f>
        <v>0</v>
      </c>
      <c r="J43" s="28">
        <f t="shared" si="0"/>
        <v>0</v>
      </c>
      <c r="K43" s="28">
        <f t="shared" si="1"/>
        <v>0</v>
      </c>
      <c r="L43" s="108">
        <f t="shared" si="4"/>
        <v>0.5</v>
      </c>
      <c r="M43" s="30">
        <f t="shared" si="2"/>
        <v>0.5</v>
      </c>
      <c r="N43" s="28">
        <f t="shared" si="5"/>
        <v>0.25</v>
      </c>
      <c r="O43" s="28">
        <f t="shared" si="6"/>
        <v>0.25</v>
      </c>
      <c r="P43" s="28">
        <f t="shared" si="3"/>
        <v>0.5</v>
      </c>
      <c r="Q43" s="116">
        <f>PRODUCT(NodeProb_WLL3!D35:G35)</f>
        <v>6.729974041557997E-2</v>
      </c>
      <c r="R43" s="116">
        <f t="shared" si="7"/>
        <v>3.3649870207789985E-2</v>
      </c>
      <c r="S43" s="295"/>
    </row>
    <row r="44" spans="1:21" x14ac:dyDescent="0.25">
      <c r="A44" s="297"/>
      <c r="B44">
        <v>42</v>
      </c>
      <c r="D44" s="119">
        <v>1</v>
      </c>
      <c r="E44">
        <v>3</v>
      </c>
      <c r="F44" s="224">
        <f>$B$107*($L$21*$B$73+$M$21*$B$74)</f>
        <v>3.5714285714285712E-2</v>
      </c>
      <c r="G44" s="224">
        <f>$B$109*($L$22*$B$68+$M$22*$B$71)</f>
        <v>0.5</v>
      </c>
      <c r="H44" s="224">
        <f>$B$107*($L$22*0+$M$22*0)</f>
        <v>0</v>
      </c>
      <c r="I44" s="224">
        <f>$B$109*($L$21*$B$73+$M$21*$B$74)</f>
        <v>3.5714285714285712E-2</v>
      </c>
      <c r="J44" s="28">
        <f t="shared" si="0"/>
        <v>0</v>
      </c>
      <c r="K44" s="28">
        <f t="shared" si="1"/>
        <v>0.4642857142857143</v>
      </c>
      <c r="L44" s="108">
        <f t="shared" si="4"/>
        <v>3.8461538461538457E-2</v>
      </c>
      <c r="M44" s="30">
        <f t="shared" si="2"/>
        <v>0.96153846153846156</v>
      </c>
      <c r="N44" s="28">
        <f t="shared" si="5"/>
        <v>1.3736263736263735E-3</v>
      </c>
      <c r="O44" s="28">
        <f t="shared" si="6"/>
        <v>1.7857142857142856E-2</v>
      </c>
      <c r="P44" s="28">
        <f t="shared" si="3"/>
        <v>1.9230769230769228E-2</v>
      </c>
      <c r="Q44" s="116">
        <f>PRODUCT(NodeProb_WLL3!D39:G39)</f>
        <v>7.2078420208402202E-2</v>
      </c>
      <c r="R44" s="116">
        <f t="shared" si="7"/>
        <v>1.386123465546196E-3</v>
      </c>
      <c r="S44" s="295"/>
    </row>
    <row r="45" spans="1:21" x14ac:dyDescent="0.25">
      <c r="A45" s="297"/>
      <c r="B45">
        <v>43</v>
      </c>
      <c r="D45" s="119">
        <v>1</v>
      </c>
      <c r="E45">
        <v>3</v>
      </c>
      <c r="F45" s="224">
        <f>$B$107*($L$23*$B$71+$M$23*$B$72)</f>
        <v>0.5</v>
      </c>
      <c r="G45" s="224">
        <f>$B$109*($L$24*1+$M$24*1)</f>
        <v>1</v>
      </c>
      <c r="H45" s="224">
        <f>$B$107*($L$24*$B$69+$M$24*$B$73)</f>
        <v>4.1666666666666664E-2</v>
      </c>
      <c r="I45" s="224">
        <f>$B$109*($L$23*$B$71+$M$23*$B$72)</f>
        <v>0.5</v>
      </c>
      <c r="J45" s="28">
        <f t="shared" si="0"/>
        <v>4.1666666666666664E-2</v>
      </c>
      <c r="K45" s="28">
        <f t="shared" si="1"/>
        <v>0.54166666666666674</v>
      </c>
      <c r="L45" s="108">
        <f t="shared" si="4"/>
        <v>0.45833333333333331</v>
      </c>
      <c r="M45" s="30">
        <f t="shared" si="2"/>
        <v>0.54166666666666674</v>
      </c>
      <c r="N45" s="28">
        <f t="shared" si="5"/>
        <v>0.21006944444444442</v>
      </c>
      <c r="O45" s="28">
        <f t="shared" si="6"/>
        <v>0.22916666666666666</v>
      </c>
      <c r="P45" s="28">
        <f t="shared" si="3"/>
        <v>0.43923611111111105</v>
      </c>
      <c r="Q45" s="116">
        <f>PRODUCT(NodeProb_WLL3!D43:G43)</f>
        <v>0</v>
      </c>
      <c r="R45" s="116">
        <f t="shared" si="7"/>
        <v>0</v>
      </c>
      <c r="S45" s="295"/>
    </row>
    <row r="46" spans="1:21" x14ac:dyDescent="0.25">
      <c r="A46" s="297"/>
      <c r="B46">
        <v>44</v>
      </c>
      <c r="D46" s="119">
        <v>1</v>
      </c>
      <c r="E46" s="1">
        <v>3</v>
      </c>
      <c r="F46" s="224">
        <f>$B$107*($L$25*$B$74+$M$25*$B$74)</f>
        <v>0</v>
      </c>
      <c r="G46" s="224">
        <f>$B$109*($L$26*1+$M$26*1)</f>
        <v>1</v>
      </c>
      <c r="H46" s="224">
        <f>$B$107*($L$26*0+$M$26*0)</f>
        <v>0</v>
      </c>
      <c r="I46" s="224">
        <f>$B$109*($L$25*$B$72+$M$25*$B$72)</f>
        <v>0.75</v>
      </c>
      <c r="J46" s="28">
        <f t="shared" si="0"/>
        <v>0</v>
      </c>
      <c r="K46" s="28">
        <f t="shared" si="1"/>
        <v>1</v>
      </c>
      <c r="L46" s="108">
        <f t="shared" si="4"/>
        <v>0</v>
      </c>
      <c r="M46" s="30">
        <f t="shared" si="2"/>
        <v>1</v>
      </c>
      <c r="N46" s="28">
        <f t="shared" si="5"/>
        <v>0</v>
      </c>
      <c r="O46" s="28">
        <f t="shared" si="6"/>
        <v>0</v>
      </c>
      <c r="P46" s="28">
        <f t="shared" si="3"/>
        <v>0</v>
      </c>
      <c r="Q46" s="118">
        <f>PRODUCT(NodeProb_WLL3!D47:G47)</f>
        <v>0.11062183937601783</v>
      </c>
      <c r="R46" s="116">
        <f t="shared" si="7"/>
        <v>0</v>
      </c>
      <c r="S46" s="295"/>
    </row>
    <row r="47" spans="1:21" x14ac:dyDescent="0.25">
      <c r="A47" s="297"/>
      <c r="B47" s="115">
        <v>45</v>
      </c>
      <c r="C47" s="115"/>
      <c r="D47" s="115">
        <v>1</v>
      </c>
      <c r="E47">
        <v>4</v>
      </c>
      <c r="F47" s="222">
        <f>$B$107*($L$27*$B$68+$M$27*$B$72)</f>
        <v>0.5</v>
      </c>
      <c r="G47" s="222">
        <f>$B$110*($L$28*$B$68+$M$28*$B$72)</f>
        <v>0.5</v>
      </c>
      <c r="H47" s="222">
        <f>$B$107*($L$28*$B$69+$M$28*$B$74)</f>
        <v>0</v>
      </c>
      <c r="I47" s="222">
        <f>$B$110*($L$27*$B$69+$M$27*$B$74)</f>
        <v>0</v>
      </c>
      <c r="J47" s="28">
        <f t="shared" si="0"/>
        <v>0</v>
      </c>
      <c r="K47" s="28">
        <f t="shared" si="1"/>
        <v>0</v>
      </c>
      <c r="L47" s="108">
        <f t="shared" si="4"/>
        <v>0.5</v>
      </c>
      <c r="M47" s="30">
        <f t="shared" si="2"/>
        <v>0.5</v>
      </c>
      <c r="N47" s="28">
        <f t="shared" si="5"/>
        <v>0.25</v>
      </c>
      <c r="O47" s="28">
        <f t="shared" si="6"/>
        <v>0.25</v>
      </c>
      <c r="P47" s="28">
        <f t="shared" si="3"/>
        <v>0.5</v>
      </c>
      <c r="Q47" s="116">
        <f>PRODUCT(NodeProb_WLL3!D51:G51)</f>
        <v>6.729974041557997E-2</v>
      </c>
      <c r="R47" s="117">
        <f t="shared" si="7"/>
        <v>3.3649870207789985E-2</v>
      </c>
      <c r="S47" s="295"/>
      <c r="T47" s="115"/>
      <c r="U47" s="115"/>
    </row>
    <row r="48" spans="1:21" x14ac:dyDescent="0.25">
      <c r="A48" s="297"/>
      <c r="B48">
        <v>46</v>
      </c>
      <c r="D48" s="119">
        <v>1</v>
      </c>
      <c r="E48">
        <v>4</v>
      </c>
      <c r="F48" s="224">
        <f>$B$107*($L$29*$B$73+$M$29*$B$74)</f>
        <v>3.5714285714285712E-2</v>
      </c>
      <c r="G48" s="224">
        <f>$B$110*($L$30*$B$68+$M$30*$B$71)</f>
        <v>0.5</v>
      </c>
      <c r="H48" s="224">
        <f>$B$107*($L$30*0+$M$30*0)</f>
        <v>0</v>
      </c>
      <c r="I48" s="224">
        <f>$B$110*($L$29*$B$73+$M$29*$B$74)</f>
        <v>3.5714285714285712E-2</v>
      </c>
      <c r="J48" s="28">
        <f t="shared" si="0"/>
        <v>0</v>
      </c>
      <c r="K48" s="28">
        <f t="shared" si="1"/>
        <v>0.4642857142857143</v>
      </c>
      <c r="L48" s="108">
        <f t="shared" si="4"/>
        <v>3.8461538461538457E-2</v>
      </c>
      <c r="M48" s="30">
        <f t="shared" si="2"/>
        <v>0.96153846153846156</v>
      </c>
      <c r="N48" s="28">
        <f t="shared" si="5"/>
        <v>1.3736263736263735E-3</v>
      </c>
      <c r="O48" s="28">
        <f t="shared" si="6"/>
        <v>1.7857142857142856E-2</v>
      </c>
      <c r="P48" s="28">
        <f t="shared" si="3"/>
        <v>1.9230769230769228E-2</v>
      </c>
      <c r="Q48" s="116">
        <f>PRODUCT(NodeProb_WLL3!D55:G55)</f>
        <v>7.2078420208402202E-2</v>
      </c>
      <c r="R48" s="116">
        <f t="shared" si="7"/>
        <v>1.386123465546196E-3</v>
      </c>
      <c r="S48" s="295"/>
    </row>
    <row r="49" spans="1:21" x14ac:dyDescent="0.25">
      <c r="A49" s="297"/>
      <c r="B49">
        <v>47</v>
      </c>
      <c r="D49" s="119">
        <v>1</v>
      </c>
      <c r="E49">
        <v>4</v>
      </c>
      <c r="F49" s="224">
        <f>$B$107*($L$31*$B$71+$M$31*$B$72)</f>
        <v>0.5</v>
      </c>
      <c r="G49" s="224">
        <f>$B$110*($L$32*1+$M$32*1)</f>
        <v>1</v>
      </c>
      <c r="H49" s="224">
        <f>$B$107*($L$32*$B$69+$M$32*$B$73)</f>
        <v>4.1666666666666664E-2</v>
      </c>
      <c r="I49" s="224">
        <f>$B$110*($L$31*$B$71+$M$31*$B$72)</f>
        <v>0.5</v>
      </c>
      <c r="J49" s="28">
        <f t="shared" si="0"/>
        <v>4.1666666666666664E-2</v>
      </c>
      <c r="K49" s="28">
        <f t="shared" si="1"/>
        <v>0.54166666666666674</v>
      </c>
      <c r="L49" s="108">
        <f t="shared" si="4"/>
        <v>0.45833333333333331</v>
      </c>
      <c r="M49" s="30">
        <f t="shared" si="2"/>
        <v>0.54166666666666674</v>
      </c>
      <c r="N49" s="28">
        <f t="shared" si="5"/>
        <v>0.21006944444444442</v>
      </c>
      <c r="O49" s="28">
        <f t="shared" si="6"/>
        <v>0.22916666666666666</v>
      </c>
      <c r="P49" s="28">
        <f t="shared" si="3"/>
        <v>0.43923611111111105</v>
      </c>
      <c r="Q49" s="116">
        <f>PRODUCT(NodeProb_WLL3!D59:G59)</f>
        <v>0</v>
      </c>
      <c r="R49" s="116">
        <f t="shared" si="7"/>
        <v>0</v>
      </c>
      <c r="S49" s="295"/>
    </row>
    <row r="50" spans="1:21" x14ac:dyDescent="0.25">
      <c r="A50" s="297"/>
      <c r="B50">
        <v>48</v>
      </c>
      <c r="D50" s="119">
        <v>1</v>
      </c>
      <c r="E50" s="1">
        <v>4</v>
      </c>
      <c r="F50" s="224">
        <f>$B$107*($L$33*$B$74+$M$33*$B$74)</f>
        <v>0</v>
      </c>
      <c r="G50" s="224">
        <f>$B$110*($L$34*1+$M$34*1)</f>
        <v>1</v>
      </c>
      <c r="H50" s="224">
        <f>$B$107*($L$34*0+$M$34*0)</f>
        <v>0</v>
      </c>
      <c r="I50" s="224">
        <f>$B$110*($L$33*$B$72+$M$33*$B$72)</f>
        <v>0.75</v>
      </c>
      <c r="J50" s="28">
        <f t="shared" si="0"/>
        <v>0</v>
      </c>
      <c r="K50" s="28">
        <f t="shared" si="1"/>
        <v>1</v>
      </c>
      <c r="L50" s="108">
        <f t="shared" si="4"/>
        <v>0</v>
      </c>
      <c r="M50" s="30">
        <f t="shared" si="2"/>
        <v>1</v>
      </c>
      <c r="N50" s="28">
        <f t="shared" si="5"/>
        <v>0</v>
      </c>
      <c r="O50" s="28">
        <f t="shared" si="6"/>
        <v>0</v>
      </c>
      <c r="P50" s="28">
        <f t="shared" si="3"/>
        <v>0</v>
      </c>
      <c r="Q50" s="116">
        <f>PRODUCT(NodeProb_WLL3!D63:G63)</f>
        <v>0.11062183937601783</v>
      </c>
      <c r="R50" s="116">
        <f t="shared" si="7"/>
        <v>0</v>
      </c>
      <c r="S50" s="296"/>
    </row>
    <row r="51" spans="1:21" x14ac:dyDescent="0.25">
      <c r="A51" s="292" t="s">
        <v>57</v>
      </c>
      <c r="B51" s="115">
        <v>49</v>
      </c>
      <c r="C51" s="115"/>
      <c r="D51" s="115">
        <v>2</v>
      </c>
      <c r="E51" s="115">
        <v>4</v>
      </c>
      <c r="F51" s="222">
        <f>$J$35</f>
        <v>0</v>
      </c>
      <c r="G51" s="117">
        <f>$L$36*$K$5+$M$36*$K$6</f>
        <v>1.9230769230769228E-2</v>
      </c>
      <c r="H51" s="117">
        <f>$J$36</f>
        <v>0</v>
      </c>
      <c r="I51" s="223">
        <f>$L$35*$K$3+$M$35*$K$4</f>
        <v>0</v>
      </c>
      <c r="J51" s="28">
        <f t="shared" si="0"/>
        <v>0</v>
      </c>
      <c r="K51" s="28">
        <f t="shared" si="1"/>
        <v>1.9230769230769228E-2</v>
      </c>
      <c r="L51" s="108">
        <f t="shared" si="4"/>
        <v>0</v>
      </c>
      <c r="M51" s="30">
        <f t="shared" si="2"/>
        <v>1</v>
      </c>
      <c r="N51" s="28">
        <f t="shared" si="5"/>
        <v>0</v>
      </c>
      <c r="O51" s="28">
        <f t="shared" si="6"/>
        <v>0</v>
      </c>
      <c r="P51" s="28">
        <f t="shared" si="3"/>
        <v>0</v>
      </c>
      <c r="Q51" s="117">
        <f>PRODUCT(NodeProb_WLL3!E3:G3)</f>
        <v>0.13937816062398217</v>
      </c>
      <c r="R51" s="117">
        <f t="shared" si="7"/>
        <v>0</v>
      </c>
      <c r="S51" s="295">
        <f>SUM(R51:R58)</f>
        <v>0</v>
      </c>
      <c r="T51" s="115"/>
      <c r="U51" s="115"/>
    </row>
    <row r="52" spans="1:21" x14ac:dyDescent="0.25">
      <c r="A52" s="293"/>
      <c r="B52">
        <v>50</v>
      </c>
      <c r="D52" s="119">
        <v>2</v>
      </c>
      <c r="E52">
        <v>4</v>
      </c>
      <c r="F52" s="224">
        <f>$J$37</f>
        <v>4.1666666666666664E-2</v>
      </c>
      <c r="G52" s="221">
        <f>$L$38*$K$9+$M$38*$K$10</f>
        <v>0</v>
      </c>
      <c r="H52" s="221">
        <f>$J$38</f>
        <v>0</v>
      </c>
      <c r="I52" s="225">
        <f>$L$37*$K$7+$M$37*$K$8</f>
        <v>0</v>
      </c>
      <c r="J52" s="28">
        <f t="shared" si="0"/>
        <v>4.1666666666666664E-2</v>
      </c>
      <c r="K52" s="28">
        <f t="shared" si="1"/>
        <v>0</v>
      </c>
      <c r="L52" s="108">
        <f t="shared" si="4"/>
        <v>1</v>
      </c>
      <c r="M52" s="30">
        <f t="shared" si="2"/>
        <v>0</v>
      </c>
      <c r="N52" s="28">
        <f t="shared" si="5"/>
        <v>0</v>
      </c>
      <c r="O52" s="28">
        <f t="shared" si="6"/>
        <v>0</v>
      </c>
      <c r="P52" s="28">
        <f t="shared" si="3"/>
        <v>0</v>
      </c>
      <c r="Q52" s="116">
        <f>PRODUCT(NodeProb_WLL3!E11:G11)</f>
        <v>0.11062183937601783</v>
      </c>
      <c r="R52" s="116">
        <f t="shared" si="7"/>
        <v>0</v>
      </c>
      <c r="S52" s="295"/>
    </row>
    <row r="53" spans="1:21" x14ac:dyDescent="0.25">
      <c r="A53" s="293"/>
      <c r="B53">
        <v>51</v>
      </c>
      <c r="D53" s="119">
        <v>2</v>
      </c>
      <c r="E53">
        <v>3</v>
      </c>
      <c r="F53" s="224">
        <f>$J$39</f>
        <v>0</v>
      </c>
      <c r="G53" s="221">
        <f>$L$40*$K$13+$M$40*$K$14</f>
        <v>1.9230769230769228E-2</v>
      </c>
      <c r="H53" s="221">
        <f>$J$40</f>
        <v>0</v>
      </c>
      <c r="I53" s="225">
        <f>$L$39*$K$11+$M$39*$K$12</f>
        <v>0</v>
      </c>
      <c r="J53" s="28">
        <f t="shared" si="0"/>
        <v>0</v>
      </c>
      <c r="K53" s="28">
        <f t="shared" si="1"/>
        <v>1.9230769230769228E-2</v>
      </c>
      <c r="L53" s="108">
        <f t="shared" si="4"/>
        <v>0</v>
      </c>
      <c r="M53" s="30">
        <f t="shared" si="2"/>
        <v>1</v>
      </c>
      <c r="N53" s="28">
        <f t="shared" si="5"/>
        <v>0</v>
      </c>
      <c r="O53" s="28">
        <f t="shared" si="6"/>
        <v>0</v>
      </c>
      <c r="P53" s="28">
        <f t="shared" si="3"/>
        <v>0</v>
      </c>
      <c r="Q53" s="116">
        <f>PRODUCT(NodeProb_WLL3!E19:G19)</f>
        <v>0.13937816062398217</v>
      </c>
      <c r="R53" s="116">
        <f t="shared" si="7"/>
        <v>0</v>
      </c>
      <c r="S53" s="295"/>
    </row>
    <row r="54" spans="1:21" x14ac:dyDescent="0.25">
      <c r="A54" s="293"/>
      <c r="B54">
        <v>52</v>
      </c>
      <c r="D54" s="119">
        <v>2</v>
      </c>
      <c r="E54">
        <v>3</v>
      </c>
      <c r="F54" s="224">
        <f>$J$41</f>
        <v>4.1666666666666664E-2</v>
      </c>
      <c r="G54" s="221">
        <f>$L$42*$K$17+$M$42*$K$18</f>
        <v>0</v>
      </c>
      <c r="H54" s="221">
        <f>$J$42</f>
        <v>0</v>
      </c>
      <c r="I54" s="225">
        <f>$L$41*$K$15+$M$41*$K$16</f>
        <v>0</v>
      </c>
      <c r="J54" s="28">
        <f t="shared" si="0"/>
        <v>4.1666666666666664E-2</v>
      </c>
      <c r="K54" s="28">
        <f t="shared" si="1"/>
        <v>0</v>
      </c>
      <c r="L54" s="108">
        <f t="shared" si="4"/>
        <v>1</v>
      </c>
      <c r="M54" s="30">
        <f t="shared" si="2"/>
        <v>0</v>
      </c>
      <c r="N54" s="28">
        <f t="shared" si="5"/>
        <v>0</v>
      </c>
      <c r="O54" s="28">
        <f t="shared" si="6"/>
        <v>0</v>
      </c>
      <c r="P54" s="28">
        <f t="shared" si="3"/>
        <v>0</v>
      </c>
      <c r="Q54" s="116">
        <f>PRODUCT(NodeProb_WLL3!E27:G27)</f>
        <v>0.11062183937601783</v>
      </c>
      <c r="R54" s="116">
        <f t="shared" si="7"/>
        <v>0</v>
      </c>
      <c r="S54" s="295"/>
    </row>
    <row r="55" spans="1:21" x14ac:dyDescent="0.25">
      <c r="A55" s="293"/>
      <c r="B55">
        <v>53</v>
      </c>
      <c r="D55" s="119">
        <v>1</v>
      </c>
      <c r="E55">
        <v>4</v>
      </c>
      <c r="F55" s="224">
        <f>$J$43</f>
        <v>0</v>
      </c>
      <c r="G55" s="221">
        <f>$L$44*$K$21+$M$44*$K$22</f>
        <v>1.9230769230769228E-2</v>
      </c>
      <c r="H55" s="221">
        <f>$J$44</f>
        <v>0</v>
      </c>
      <c r="I55" s="225">
        <f>$L$43*$K$19+$M$43*$K$20</f>
        <v>0</v>
      </c>
      <c r="J55" s="28">
        <f t="shared" si="0"/>
        <v>0</v>
      </c>
      <c r="K55" s="28">
        <f t="shared" si="1"/>
        <v>1.9230769230769228E-2</v>
      </c>
      <c r="L55" s="108">
        <f t="shared" si="4"/>
        <v>0</v>
      </c>
      <c r="M55" s="30">
        <f t="shared" si="2"/>
        <v>1</v>
      </c>
      <c r="N55" s="28">
        <f t="shared" si="5"/>
        <v>0</v>
      </c>
      <c r="O55" s="28">
        <f t="shared" si="6"/>
        <v>0</v>
      </c>
      <c r="P55" s="28">
        <f t="shared" si="3"/>
        <v>0</v>
      </c>
      <c r="Q55" s="116">
        <f>PRODUCT(NodeProb_WLL3!E35:G35)</f>
        <v>0.13937816062398217</v>
      </c>
      <c r="R55" s="116">
        <f t="shared" si="7"/>
        <v>0</v>
      </c>
      <c r="S55" s="295"/>
    </row>
    <row r="56" spans="1:21" x14ac:dyDescent="0.25">
      <c r="A56" s="293"/>
      <c r="B56">
        <v>54</v>
      </c>
      <c r="D56" s="119">
        <v>1</v>
      </c>
      <c r="E56">
        <v>4</v>
      </c>
      <c r="F56" s="224">
        <f>$J$45</f>
        <v>4.1666666666666664E-2</v>
      </c>
      <c r="G56" s="221">
        <f>$L$46*$K$25+$M$46*$K$26</f>
        <v>0</v>
      </c>
      <c r="H56" s="221">
        <f>$J$46</f>
        <v>0</v>
      </c>
      <c r="I56" s="225">
        <f>$L$45*$K$23+$M$45*$K$24</f>
        <v>0</v>
      </c>
      <c r="J56" s="28">
        <f t="shared" si="0"/>
        <v>4.1666666666666664E-2</v>
      </c>
      <c r="K56" s="28">
        <f t="shared" si="1"/>
        <v>0</v>
      </c>
      <c r="L56" s="108">
        <f t="shared" si="4"/>
        <v>1</v>
      </c>
      <c r="M56" s="30">
        <f t="shared" si="2"/>
        <v>0</v>
      </c>
      <c r="N56" s="28">
        <f t="shared" si="5"/>
        <v>0</v>
      </c>
      <c r="O56" s="28">
        <f t="shared" si="6"/>
        <v>0</v>
      </c>
      <c r="P56" s="28">
        <f t="shared" si="3"/>
        <v>0</v>
      </c>
      <c r="Q56" s="116">
        <f>PRODUCT(NodeProb_WLL3!E43:G43)</f>
        <v>0.11062183937601783</v>
      </c>
      <c r="R56" s="116">
        <f t="shared" si="7"/>
        <v>0</v>
      </c>
      <c r="S56" s="295"/>
    </row>
    <row r="57" spans="1:21" x14ac:dyDescent="0.25">
      <c r="A57" s="293"/>
      <c r="B57">
        <v>55</v>
      </c>
      <c r="D57" s="119">
        <v>1</v>
      </c>
      <c r="E57">
        <v>3</v>
      </c>
      <c r="F57" s="224">
        <f>$J$47</f>
        <v>0</v>
      </c>
      <c r="G57" s="221">
        <f>$L$48*$K$29+$M$48*$K$30</f>
        <v>1.9230769230769228E-2</v>
      </c>
      <c r="H57" s="221">
        <f>$J$48</f>
        <v>0</v>
      </c>
      <c r="I57" s="225">
        <f>$L$47*$K$27+$M$47*$K$28</f>
        <v>0</v>
      </c>
      <c r="J57" s="28">
        <f t="shared" si="0"/>
        <v>0</v>
      </c>
      <c r="K57" s="28">
        <f t="shared" si="1"/>
        <v>1.9230769230769228E-2</v>
      </c>
      <c r="L57" s="108">
        <f t="shared" si="4"/>
        <v>0</v>
      </c>
      <c r="M57" s="30">
        <f t="shared" si="2"/>
        <v>1</v>
      </c>
      <c r="N57" s="28">
        <f t="shared" si="5"/>
        <v>0</v>
      </c>
      <c r="O57" s="28">
        <f t="shared" si="6"/>
        <v>0</v>
      </c>
      <c r="P57" s="28">
        <f t="shared" si="3"/>
        <v>0</v>
      </c>
      <c r="Q57" s="116">
        <f>PRODUCT(NodeProb_WLL3!E51:G51)</f>
        <v>0.13937816062398217</v>
      </c>
      <c r="R57" s="116">
        <f t="shared" si="7"/>
        <v>0</v>
      </c>
      <c r="S57" s="295"/>
    </row>
    <row r="58" spans="1:21" x14ac:dyDescent="0.25">
      <c r="A58" s="294"/>
      <c r="B58">
        <v>56</v>
      </c>
      <c r="D58" s="119">
        <v>1</v>
      </c>
      <c r="E58">
        <v>3</v>
      </c>
      <c r="F58" s="226">
        <f>$J$49</f>
        <v>4.1666666666666664E-2</v>
      </c>
      <c r="G58" s="118">
        <f>$L$50*$K$33+$M$50*$K$34</f>
        <v>0</v>
      </c>
      <c r="H58" s="118">
        <f>$J$50</f>
        <v>0</v>
      </c>
      <c r="I58" s="227">
        <f>$L$49*$K$31+$M$49*$K$32</f>
        <v>0</v>
      </c>
      <c r="J58" s="28">
        <f t="shared" si="0"/>
        <v>4.1666666666666664E-2</v>
      </c>
      <c r="K58" s="28">
        <f t="shared" si="1"/>
        <v>0</v>
      </c>
      <c r="L58" s="108">
        <f t="shared" si="4"/>
        <v>1</v>
      </c>
      <c r="M58" s="30">
        <f t="shared" si="2"/>
        <v>0</v>
      </c>
      <c r="N58" s="28">
        <f t="shared" si="5"/>
        <v>0</v>
      </c>
      <c r="O58" s="28">
        <f t="shared" si="6"/>
        <v>0</v>
      </c>
      <c r="P58" s="28">
        <f t="shared" si="3"/>
        <v>0</v>
      </c>
      <c r="Q58" s="116">
        <f>PRODUCT(NodeProb_WLL3!E59:G59)</f>
        <v>0.11062183937601783</v>
      </c>
      <c r="R58" s="116">
        <f t="shared" si="7"/>
        <v>0</v>
      </c>
      <c r="S58" s="296"/>
    </row>
    <row r="59" spans="1:21" x14ac:dyDescent="0.25">
      <c r="A59" s="292" t="s">
        <v>58</v>
      </c>
      <c r="B59" s="115">
        <v>57</v>
      </c>
      <c r="C59" s="115"/>
      <c r="D59" s="115">
        <v>1</v>
      </c>
      <c r="E59" s="115">
        <v>3</v>
      </c>
      <c r="F59" s="221">
        <f>$L$51*($L$35*$J$3+$M$35*$J$4)+$M$51*($L$36*$J$5+$M$36*$J$6)</f>
        <v>0.50961538461538458</v>
      </c>
      <c r="G59" s="221">
        <f>$L$52*$K$37+$M$52*$K$38</f>
        <v>0.54166666666666674</v>
      </c>
      <c r="H59" s="221">
        <f>$L$52*($L$37*$J$7+$M$37*$J$8)+$M$52*($L$38*$J$9+$M$38*$J$10)</f>
        <v>0.40972222222222227</v>
      </c>
      <c r="I59" s="221">
        <f>$L$51*$K$35+$M$51*$K$36</f>
        <v>0.4642857142857143</v>
      </c>
      <c r="J59" s="28">
        <f t="shared" si="0"/>
        <v>0.43223443223443214</v>
      </c>
      <c r="K59" s="28">
        <f t="shared" si="1"/>
        <v>0.4642857142857143</v>
      </c>
      <c r="L59" s="108">
        <f t="shared" si="4"/>
        <v>0.61268143621084736</v>
      </c>
      <c r="M59" s="30">
        <f t="shared" si="2"/>
        <v>0.38731856378915264</v>
      </c>
      <c r="N59" s="28">
        <f t="shared" si="5"/>
        <v>3.869047619047622E-2</v>
      </c>
      <c r="O59" s="28">
        <f t="shared" si="6"/>
        <v>2.9971079340827309E-2</v>
      </c>
      <c r="P59" s="28">
        <f t="shared" si="3"/>
        <v>6.8661555531303528E-2</v>
      </c>
      <c r="Q59" s="117">
        <f>PRODUCT(NodeProb_WLL3!F3:G3)</f>
        <v>0.25</v>
      </c>
      <c r="R59" s="117">
        <f t="shared" si="7"/>
        <v>1.7165388882825882E-2</v>
      </c>
      <c r="S59" s="295">
        <f>SUM(R59:R62)</f>
        <v>6.8661555531303528E-2</v>
      </c>
      <c r="T59" s="115"/>
      <c r="U59" s="115"/>
    </row>
    <row r="60" spans="1:21" x14ac:dyDescent="0.25">
      <c r="A60" s="293"/>
      <c r="B60">
        <v>58</v>
      </c>
      <c r="D60" s="119">
        <v>1</v>
      </c>
      <c r="E60">
        <v>4</v>
      </c>
      <c r="F60" s="221">
        <f>$L$53*($L$39*$J$11+$M$39*$J$12)+$M$53*($L$40*$J$13+$M$40*$J$14)</f>
        <v>0.50961538461538458</v>
      </c>
      <c r="G60" s="221">
        <f>$L$54*$K$41+$M$54*$K$42</f>
        <v>0.54166666666666674</v>
      </c>
      <c r="H60" s="221">
        <f>$L$54*($L$41*$J$15+$M$41*$J$16)+$M$54*($L$42*$J$17+$M$42*$J$18)</f>
        <v>0.40972222222222227</v>
      </c>
      <c r="I60" s="221">
        <f>$L$53*$K$39+$M$53*$K$40</f>
        <v>0.4642857142857143</v>
      </c>
      <c r="J60" s="28">
        <f t="shared" si="0"/>
        <v>0.43223443223443214</v>
      </c>
      <c r="K60" s="28">
        <f t="shared" si="1"/>
        <v>0.4642857142857143</v>
      </c>
      <c r="L60" s="108">
        <f t="shared" si="4"/>
        <v>0.61268143621084736</v>
      </c>
      <c r="M60" s="30">
        <f t="shared" si="2"/>
        <v>0.38731856378915264</v>
      </c>
      <c r="N60" s="28">
        <f t="shared" si="5"/>
        <v>3.869047619047622E-2</v>
      </c>
      <c r="O60" s="28">
        <f t="shared" si="6"/>
        <v>2.9971079340827309E-2</v>
      </c>
      <c r="P60" s="28">
        <f t="shared" si="3"/>
        <v>6.8661555531303528E-2</v>
      </c>
      <c r="Q60" s="116">
        <f>PRODUCT(NodeProb_WLL3!F19:G19)</f>
        <v>0.25</v>
      </c>
      <c r="R60" s="116">
        <f t="shared" si="7"/>
        <v>1.7165388882825882E-2</v>
      </c>
      <c r="S60" s="295"/>
    </row>
    <row r="61" spans="1:21" x14ac:dyDescent="0.25">
      <c r="A61" s="293"/>
      <c r="B61">
        <v>59</v>
      </c>
      <c r="D61" s="119">
        <v>2</v>
      </c>
      <c r="E61">
        <v>3</v>
      </c>
      <c r="F61" s="221">
        <f>$L$55*($L$43*$J$19+$M$43*$J$20)+$M$55*($L$44*$J$21+$M$44*$J$22)</f>
        <v>0.50961538461538458</v>
      </c>
      <c r="G61" s="221">
        <f>$L$56*$K$45+$M$56*$K$46</f>
        <v>0.54166666666666674</v>
      </c>
      <c r="H61" s="221">
        <f>$L$56*($L$45*$J$23+$M$45*$J$24)+$M$56*($L$46*$J$25+$M$46*$J$26)</f>
        <v>0.40972222222222227</v>
      </c>
      <c r="I61" s="221">
        <f>$L$55*$K$43+$M$55*$K$44</f>
        <v>0.4642857142857143</v>
      </c>
      <c r="J61" s="28">
        <f t="shared" si="0"/>
        <v>0.43223443223443214</v>
      </c>
      <c r="K61" s="28">
        <f t="shared" si="1"/>
        <v>0.4642857142857143</v>
      </c>
      <c r="L61" s="108">
        <f t="shared" si="4"/>
        <v>0.61268143621084736</v>
      </c>
      <c r="M61" s="30">
        <f t="shared" si="2"/>
        <v>0.38731856378915264</v>
      </c>
      <c r="N61" s="28">
        <f t="shared" si="5"/>
        <v>3.869047619047622E-2</v>
      </c>
      <c r="O61" s="28">
        <f t="shared" si="6"/>
        <v>2.9971079340827309E-2</v>
      </c>
      <c r="P61" s="28">
        <f t="shared" si="3"/>
        <v>6.8661555531303528E-2</v>
      </c>
      <c r="Q61" s="116">
        <f>PRODUCT(NodeProb_WLL3!F35:G35)</f>
        <v>0.25</v>
      </c>
      <c r="R61" s="116">
        <f t="shared" si="7"/>
        <v>1.7165388882825882E-2</v>
      </c>
      <c r="S61" s="295"/>
    </row>
    <row r="62" spans="1:21" x14ac:dyDescent="0.25">
      <c r="A62" s="294"/>
      <c r="B62">
        <v>60</v>
      </c>
      <c r="D62" s="119">
        <v>2</v>
      </c>
      <c r="E62">
        <v>4</v>
      </c>
      <c r="F62" s="221">
        <f>$L$57*($L$47*$J$27+$M$47*$J$28)+$M$57*($L$48*$J$29+$M$48*$J$30)</f>
        <v>0.50961538461538458</v>
      </c>
      <c r="G62" s="221">
        <f>$L$58*$K$49+$M$58*$K$50</f>
        <v>0.54166666666666674</v>
      </c>
      <c r="H62" s="221">
        <f>$L$58*($L$49*$J$31+$M$49*$J$32)+$M$58*($L$50*$J$33+$M$50*$J$34)</f>
        <v>0.40972222222222227</v>
      </c>
      <c r="I62" s="221">
        <f>$L$57*$K$47+$M$57*$K$48</f>
        <v>0.4642857142857143</v>
      </c>
      <c r="J62" s="28">
        <f t="shared" si="0"/>
        <v>0.43223443223443214</v>
      </c>
      <c r="K62" s="28">
        <f t="shared" si="1"/>
        <v>0.4642857142857143</v>
      </c>
      <c r="L62" s="108">
        <f t="shared" si="4"/>
        <v>0.61268143621084736</v>
      </c>
      <c r="M62" s="30">
        <f t="shared" si="2"/>
        <v>0.38731856378915264</v>
      </c>
      <c r="N62" s="28">
        <f t="shared" si="5"/>
        <v>3.869047619047622E-2</v>
      </c>
      <c r="O62" s="28">
        <f t="shared" si="6"/>
        <v>2.9971079340827309E-2</v>
      </c>
      <c r="P62" s="28">
        <f t="shared" si="3"/>
        <v>6.8661555531303528E-2</v>
      </c>
      <c r="Q62" s="118">
        <f>PRODUCT(NodeProb_WLL3!F51:G51)</f>
        <v>0.25</v>
      </c>
      <c r="R62" s="116">
        <f t="shared" si="7"/>
        <v>1.7165388882825882E-2</v>
      </c>
      <c r="S62" s="296"/>
    </row>
    <row r="63" spans="1:21" x14ac:dyDescent="0.25">
      <c r="A63" s="292" t="s">
        <v>59</v>
      </c>
      <c r="B63" s="115">
        <v>61</v>
      </c>
      <c r="C63" s="115"/>
      <c r="D63" s="115">
        <v>3</v>
      </c>
      <c r="E63" s="115">
        <v>4</v>
      </c>
      <c r="F63" s="222">
        <f>$K$59</f>
        <v>0.4642857142857143</v>
      </c>
      <c r="G63" s="117">
        <f>$K$60</f>
        <v>0.4642857142857143</v>
      </c>
      <c r="H63" s="117">
        <f>$L$60*$K$53+$M$60*$K$54</f>
        <v>1.1782335311747064E-2</v>
      </c>
      <c r="I63" s="223">
        <f>$L$59*$K$51+$M$59*$K$52</f>
        <v>1.1782335311747064E-2</v>
      </c>
      <c r="J63" s="28">
        <f t="shared" si="0"/>
        <v>1.178233531174705E-2</v>
      </c>
      <c r="K63" s="28">
        <f t="shared" si="1"/>
        <v>1.1782335311747064E-2</v>
      </c>
      <c r="L63" s="108">
        <f t="shared" si="4"/>
        <v>0.5</v>
      </c>
      <c r="M63" s="30">
        <f t="shared" si="2"/>
        <v>0.5</v>
      </c>
      <c r="N63" s="28">
        <f t="shared" si="5"/>
        <v>0.22625168948698363</v>
      </c>
      <c r="O63" s="28">
        <f t="shared" si="6"/>
        <v>0.22625168948698363</v>
      </c>
      <c r="P63" s="28">
        <f t="shared" si="3"/>
        <v>0.45250337897396725</v>
      </c>
      <c r="Q63" s="117">
        <f>NodeProb_WLL3!G3</f>
        <v>0.5</v>
      </c>
      <c r="R63" s="117">
        <f t="shared" si="7"/>
        <v>0.22625168948698363</v>
      </c>
      <c r="S63" s="295">
        <f>SUM(R63:R64)</f>
        <v>0.45250337897396725</v>
      </c>
      <c r="T63" s="115"/>
      <c r="U63" s="115"/>
    </row>
    <row r="64" spans="1:21" x14ac:dyDescent="0.25">
      <c r="A64" s="294"/>
      <c r="B64">
        <v>62</v>
      </c>
      <c r="D64" s="119">
        <v>3</v>
      </c>
      <c r="E64">
        <v>4</v>
      </c>
      <c r="F64" s="226">
        <f>$K$61</f>
        <v>0.4642857142857143</v>
      </c>
      <c r="G64" s="118">
        <f>$K$62</f>
        <v>0.4642857142857143</v>
      </c>
      <c r="H64" s="118">
        <f>$L$62*$K$57+$M$62*$K$58</f>
        <v>1.1782335311747064E-2</v>
      </c>
      <c r="I64" s="227">
        <f>$L$61*$K$55+$M$61*$K$56</f>
        <v>1.1782335311747064E-2</v>
      </c>
      <c r="J64" s="28">
        <f t="shared" si="0"/>
        <v>1.178233531174705E-2</v>
      </c>
      <c r="K64" s="28">
        <f t="shared" si="1"/>
        <v>1.1782335311747064E-2</v>
      </c>
      <c r="L64" s="108">
        <f t="shared" si="4"/>
        <v>0.5</v>
      </c>
      <c r="M64" s="30">
        <f t="shared" si="2"/>
        <v>0.5</v>
      </c>
      <c r="N64" s="28">
        <f t="shared" si="5"/>
        <v>0.22625168948698363</v>
      </c>
      <c r="O64" s="28">
        <f t="shared" si="6"/>
        <v>0.22625168948698363</v>
      </c>
      <c r="P64" s="28">
        <f t="shared" si="3"/>
        <v>0.45250337897396725</v>
      </c>
      <c r="Q64" s="116">
        <f>NodeProb_WLL3!G35</f>
        <v>0.5</v>
      </c>
      <c r="R64" s="116">
        <f t="shared" si="7"/>
        <v>0.22625168948698363</v>
      </c>
      <c r="S64" s="295"/>
    </row>
    <row r="65" spans="1:21" x14ac:dyDescent="0.25">
      <c r="A65" s="122" t="s">
        <v>60</v>
      </c>
      <c r="B65" s="123">
        <v>63</v>
      </c>
      <c r="C65" s="123"/>
      <c r="D65" s="123">
        <v>1</v>
      </c>
      <c r="E65" s="123">
        <v>2</v>
      </c>
      <c r="F65" s="118">
        <f>$L$63*$J$59+$M$63*$J$60</f>
        <v>0.43223443223443214</v>
      </c>
      <c r="G65" s="118">
        <f>$L$64*$J$61+$M$64*$J$62</f>
        <v>0.43223443223443214</v>
      </c>
      <c r="H65" s="118">
        <f>$L$64*($L$61*$J$55+$M$61*$J$56)+$M$64*($L$62*$J$57+$M$62*$J$58)</f>
        <v>1.6138273491214692E-2</v>
      </c>
      <c r="I65" s="118">
        <f>$L$63*($L$59*$J$51+$M$59*$J$52)+$M$63*($L$60*$J$53+$M$60*$J$54)</f>
        <v>1.6138273491214692E-2</v>
      </c>
      <c r="J65" s="28">
        <f t="shared" si="0"/>
        <v>1.6138273491214716E-2</v>
      </c>
      <c r="K65" s="28">
        <f t="shared" si="1"/>
        <v>1.6138273491214692E-2</v>
      </c>
      <c r="L65" s="108">
        <f t="shared" si="4"/>
        <v>0.5</v>
      </c>
      <c r="M65" s="30">
        <f t="shared" si="2"/>
        <v>0.5</v>
      </c>
      <c r="N65" s="28">
        <f t="shared" si="5"/>
        <v>0.20804807937160871</v>
      </c>
      <c r="O65" s="28">
        <f t="shared" si="6"/>
        <v>0.20804807937160871</v>
      </c>
      <c r="P65" s="28">
        <f t="shared" si="3"/>
        <v>0.41609615874321743</v>
      </c>
      <c r="Q65" s="124">
        <v>1</v>
      </c>
      <c r="R65" s="124">
        <f t="shared" si="7"/>
        <v>0.41609615874321743</v>
      </c>
      <c r="S65" s="125">
        <f>R65</f>
        <v>0.41609615874321743</v>
      </c>
      <c r="T65" s="123"/>
      <c r="U65" s="123"/>
    </row>
    <row r="66" spans="1:21" x14ac:dyDescent="0.25">
      <c r="F66" s="113"/>
      <c r="G66" s="113"/>
      <c r="H66" s="113"/>
      <c r="I66" s="113"/>
      <c r="J66" s="113"/>
      <c r="K66" s="113"/>
      <c r="L66" s="113"/>
      <c r="M66" s="113"/>
      <c r="N66" s="113"/>
      <c r="O66" s="113"/>
      <c r="P66" s="113"/>
      <c r="R66" s="126" t="s">
        <v>17</v>
      </c>
      <c r="S66" s="127">
        <f>SUM(S3:S65)</f>
        <v>1.4471711362145179</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1.6138273491214716E-2</v>
      </c>
      <c r="F77" s="113"/>
      <c r="G77" s="113"/>
      <c r="H77" s="113"/>
      <c r="I77" s="113"/>
      <c r="J77" s="113"/>
      <c r="K77" s="113"/>
      <c r="L77" s="113"/>
      <c r="M77" s="113"/>
      <c r="N77" s="113"/>
      <c r="O77" s="113"/>
      <c r="P77" s="113"/>
    </row>
    <row r="78" spans="1:21" x14ac:dyDescent="0.25">
      <c r="A78" s="14"/>
      <c r="C78" t="s">
        <v>34</v>
      </c>
      <c r="D78" s="130">
        <f>$K$65</f>
        <v>1.6138273491214692E-2</v>
      </c>
      <c r="F78" s="113"/>
      <c r="G78" s="113"/>
      <c r="H78" s="113"/>
      <c r="I78" s="113"/>
      <c r="J78" s="113"/>
      <c r="K78" s="113"/>
      <c r="L78" s="113"/>
      <c r="M78" s="113"/>
      <c r="N78" s="113"/>
      <c r="O78" s="113"/>
      <c r="P78" s="113"/>
    </row>
    <row r="79" spans="1:21" x14ac:dyDescent="0.25">
      <c r="A79" s="14"/>
      <c r="C79" t="s">
        <v>35</v>
      </c>
      <c r="D79" s="130">
        <f>$L$65*$J$63+$M$65*$J$64</f>
        <v>1.178233531174705E-2</v>
      </c>
      <c r="F79" s="113"/>
      <c r="G79" s="113"/>
      <c r="H79" s="113"/>
      <c r="I79" s="113"/>
      <c r="J79" s="113"/>
      <c r="K79" s="113"/>
      <c r="L79" s="113"/>
      <c r="M79" s="113"/>
      <c r="N79" s="113"/>
      <c r="O79" s="113"/>
      <c r="P79" s="113"/>
    </row>
    <row r="80" spans="1:21" ht="16.5" thickBot="1" x14ac:dyDescent="0.3">
      <c r="A80" s="103"/>
      <c r="B80" s="105"/>
      <c r="C80" s="105" t="s">
        <v>36</v>
      </c>
      <c r="D80" s="131">
        <f>$L$65*$K$63+$M$65*$K$64</f>
        <v>1.1782335311747064E-2</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1.396030440148088E-2</v>
      </c>
      <c r="G82" s="113"/>
      <c r="H82" s="113"/>
      <c r="I82" s="113"/>
      <c r="J82" s="113"/>
      <c r="K82" s="113"/>
      <c r="L82" s="113"/>
      <c r="M82" s="113"/>
      <c r="N82" s="113"/>
      <c r="O82" s="113"/>
      <c r="P82" s="113"/>
    </row>
    <row r="83" spans="1:16" x14ac:dyDescent="0.25">
      <c r="A83" s="136" t="s">
        <v>5</v>
      </c>
      <c r="B83" s="127">
        <f>D77</f>
        <v>1.6138273491214716E-2</v>
      </c>
      <c r="C83" s="116">
        <f>(B83-$F$82)*(B83-$F$82)</f>
        <v>4.7435493558360376E-6</v>
      </c>
      <c r="F83" s="137"/>
      <c r="G83" s="113"/>
      <c r="H83" s="113"/>
      <c r="I83" s="113"/>
      <c r="J83" s="113"/>
      <c r="K83" s="113"/>
      <c r="L83" s="113"/>
      <c r="M83" s="113"/>
      <c r="N83" s="113"/>
      <c r="O83" s="113"/>
      <c r="P83" s="113"/>
    </row>
    <row r="84" spans="1:16" x14ac:dyDescent="0.25">
      <c r="A84" s="136" t="s">
        <v>4</v>
      </c>
      <c r="B84" s="127">
        <f>D78</f>
        <v>1.6138273491214692E-2</v>
      </c>
      <c r="C84" s="116">
        <f>(B84-$F$82)*(B84-$F$82)</f>
        <v>4.7435493558359317E-6</v>
      </c>
      <c r="F84" s="137"/>
      <c r="G84" s="113"/>
      <c r="H84" s="113"/>
      <c r="I84" s="113"/>
      <c r="J84" s="113"/>
      <c r="K84" s="113"/>
      <c r="L84" s="113"/>
      <c r="M84" s="113"/>
      <c r="N84" s="113"/>
      <c r="O84" s="113"/>
      <c r="P84" s="113"/>
    </row>
    <row r="85" spans="1:16" x14ac:dyDescent="0.25">
      <c r="A85" s="136" t="s">
        <v>3</v>
      </c>
      <c r="B85" s="127">
        <f>D79</f>
        <v>1.178233531174705E-2</v>
      </c>
      <c r="C85" s="116">
        <f>(B85-$F$82)*(B85-$F$82)</f>
        <v>4.7435493558360071E-6</v>
      </c>
      <c r="F85" s="137"/>
      <c r="G85" s="113"/>
      <c r="H85" s="113"/>
      <c r="I85" s="113"/>
      <c r="J85" s="113"/>
      <c r="K85" s="113"/>
      <c r="L85" s="113"/>
      <c r="M85" s="113"/>
      <c r="N85" s="113"/>
      <c r="O85" s="113"/>
      <c r="P85" s="113"/>
    </row>
    <row r="86" spans="1:16" x14ac:dyDescent="0.25">
      <c r="A86" s="136" t="s">
        <v>2</v>
      </c>
      <c r="B86" s="127">
        <f>D80</f>
        <v>1.1782335311747064E-2</v>
      </c>
      <c r="C86" s="116">
        <f>(B86-$F$82)*(B86-$F$82)</f>
        <v>4.743549355835947E-6</v>
      </c>
      <c r="F86" s="137"/>
      <c r="G86" s="113"/>
      <c r="H86" s="113"/>
      <c r="I86" s="113"/>
      <c r="J86" s="113"/>
      <c r="K86" s="113"/>
      <c r="L86" s="113"/>
      <c r="M86" s="113"/>
      <c r="N86" s="113"/>
      <c r="O86" s="113"/>
      <c r="P86" s="113"/>
    </row>
    <row r="87" spans="1:16" x14ac:dyDescent="0.25">
      <c r="A87" s="14"/>
      <c r="B87" s="126" t="s">
        <v>39</v>
      </c>
      <c r="C87" s="116">
        <f>SUM(C83:C86)</f>
        <v>1.8974197423343923E-5</v>
      </c>
      <c r="F87" s="137"/>
      <c r="G87" s="113"/>
      <c r="H87" s="113"/>
      <c r="I87" s="113"/>
      <c r="J87" s="113"/>
      <c r="K87" s="113"/>
      <c r="L87" s="113"/>
      <c r="M87" s="113"/>
      <c r="N87" s="113"/>
      <c r="O87" s="113"/>
      <c r="P87" s="113"/>
    </row>
    <row r="88" spans="1:16" x14ac:dyDescent="0.25">
      <c r="A88" s="138"/>
      <c r="B88" s="126" t="s">
        <v>40</v>
      </c>
      <c r="C88" s="116">
        <f>C87/4</f>
        <v>4.7435493558359808E-6</v>
      </c>
      <c r="F88" s="137"/>
      <c r="G88" s="113"/>
      <c r="H88" s="113"/>
      <c r="I88" s="113"/>
      <c r="J88" s="113"/>
      <c r="K88" s="113"/>
      <c r="L88" s="113"/>
      <c r="M88" s="113"/>
      <c r="N88" s="113"/>
      <c r="O88" s="113"/>
      <c r="P88" s="113"/>
    </row>
    <row r="89" spans="1:16" x14ac:dyDescent="0.25">
      <c r="A89" s="14"/>
      <c r="B89" s="126" t="s">
        <v>41</v>
      </c>
      <c r="C89" s="116">
        <f>SQRT(C88)</f>
        <v>2.1779690897338238E-3</v>
      </c>
      <c r="F89" s="137"/>
      <c r="G89" s="113"/>
      <c r="H89" s="113"/>
      <c r="I89" s="113"/>
      <c r="J89" s="113"/>
      <c r="K89" s="113"/>
      <c r="L89" s="113"/>
      <c r="M89" s="113"/>
      <c r="N89" s="113"/>
      <c r="O89" s="113"/>
      <c r="P89" s="113"/>
    </row>
    <row r="90" spans="1:16" ht="16.5" thickBot="1" x14ac:dyDescent="0.3">
      <c r="A90" s="103"/>
      <c r="B90" s="139" t="s">
        <v>42</v>
      </c>
      <c r="C90" s="140">
        <f>IF($F$82=0,0,$C$89/$F$82)</f>
        <v>0.15601157590108058</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1.6138273491215001E-2</v>
      </c>
      <c r="C94" s="116">
        <f>(B94-$F$94)*(B94-$F$94)</f>
        <v>4.7435493558367474E-6</v>
      </c>
      <c r="D94" s="113"/>
      <c r="E94" t="s">
        <v>38</v>
      </c>
      <c r="F94" s="145">
        <f>AVERAGE(B94:B97)</f>
        <v>1.3960304401481001E-2</v>
      </c>
      <c r="G94" s="113"/>
      <c r="H94" s="113"/>
      <c r="I94" s="113"/>
      <c r="J94" s="113"/>
      <c r="K94" s="113"/>
      <c r="L94" s="113"/>
      <c r="M94" s="113"/>
    </row>
    <row r="95" spans="1:16" x14ac:dyDescent="0.25">
      <c r="A95" s="136" t="s">
        <v>4</v>
      </c>
      <c r="B95" s="127">
        <f>ROUND(D78,15)</f>
        <v>1.6138273491215001E-2</v>
      </c>
      <c r="C95" s="116">
        <f>(B95-$F$94)*(B95-$F$94)</f>
        <v>4.7435493558367474E-6</v>
      </c>
      <c r="D95" s="113"/>
      <c r="E95" s="113"/>
      <c r="F95" s="137"/>
      <c r="G95" s="113"/>
      <c r="H95" s="113"/>
      <c r="I95" s="113"/>
      <c r="J95" s="113"/>
      <c r="K95" s="113"/>
      <c r="L95" s="113"/>
      <c r="M95" s="113"/>
    </row>
    <row r="96" spans="1:16" x14ac:dyDescent="0.25">
      <c r="A96" s="136" t="s">
        <v>3</v>
      </c>
      <c r="B96" s="127">
        <f>ROUND(D79,15)</f>
        <v>1.1782335311746999E-2</v>
      </c>
      <c r="C96" s="116">
        <f>(B96-$F$94)*(B96-$F$94)</f>
        <v>4.743549355836755E-6</v>
      </c>
      <c r="D96" s="113"/>
      <c r="E96" s="113"/>
      <c r="F96" s="137"/>
      <c r="G96" s="113"/>
      <c r="H96" s="113"/>
      <c r="I96" s="113"/>
      <c r="J96" s="113"/>
      <c r="K96" s="113"/>
      <c r="L96" s="113"/>
      <c r="M96" s="113"/>
    </row>
    <row r="97" spans="1:16" x14ac:dyDescent="0.25">
      <c r="A97" s="136" t="s">
        <v>2</v>
      </c>
      <c r="B97" s="127">
        <f>ROUND(D80,15)</f>
        <v>1.1782335311746999E-2</v>
      </c>
      <c r="C97" s="116">
        <f>(B97-$F$94)*(B97-$F$94)</f>
        <v>4.743549355836755E-6</v>
      </c>
      <c r="D97" s="113"/>
      <c r="E97" s="113"/>
      <c r="F97" s="137"/>
      <c r="G97" s="113"/>
      <c r="H97" s="113"/>
      <c r="I97" s="113"/>
      <c r="J97" s="113"/>
      <c r="K97" s="113"/>
      <c r="L97" s="113"/>
      <c r="M97" s="113"/>
    </row>
    <row r="98" spans="1:16" x14ac:dyDescent="0.25">
      <c r="A98" s="14"/>
      <c r="B98" s="126" t="s">
        <v>39</v>
      </c>
      <c r="C98" s="116">
        <f>SUM(C94:C97)</f>
        <v>1.8974197423347007E-5</v>
      </c>
      <c r="D98" s="113"/>
      <c r="E98" s="113"/>
      <c r="F98" s="137"/>
      <c r="G98" s="113"/>
      <c r="H98" s="113"/>
      <c r="I98" s="113"/>
      <c r="J98" s="113"/>
      <c r="K98" s="113"/>
      <c r="L98" s="113"/>
      <c r="M98" s="113"/>
    </row>
    <row r="99" spans="1:16" x14ac:dyDescent="0.25">
      <c r="A99" s="138"/>
      <c r="B99" s="126" t="s">
        <v>40</v>
      </c>
      <c r="C99" s="116">
        <f>C98/4</f>
        <v>4.7435493558367516E-6</v>
      </c>
      <c r="D99" s="113"/>
      <c r="E99" s="113"/>
      <c r="F99" s="137"/>
      <c r="G99" s="113"/>
      <c r="H99" s="113"/>
      <c r="I99" s="113"/>
      <c r="J99" s="113"/>
      <c r="K99" s="113"/>
      <c r="L99" s="113"/>
      <c r="M99" s="113"/>
    </row>
    <row r="100" spans="1:16" x14ac:dyDescent="0.25">
      <c r="A100" s="14"/>
      <c r="B100" s="126" t="s">
        <v>41</v>
      </c>
      <c r="C100" s="116">
        <f>SQRT(C99)</f>
        <v>2.1779690897340007E-3</v>
      </c>
      <c r="D100" s="113"/>
      <c r="E100" s="113"/>
      <c r="F100" s="137"/>
      <c r="G100" s="113"/>
      <c r="H100" s="113"/>
      <c r="I100" s="113"/>
      <c r="J100" s="113"/>
      <c r="K100" s="113"/>
      <c r="L100" s="113"/>
      <c r="M100" s="113"/>
    </row>
    <row r="101" spans="1:16" ht="16.5" thickBot="1" x14ac:dyDescent="0.3">
      <c r="A101" s="103"/>
      <c r="B101" s="139" t="s">
        <v>42</v>
      </c>
      <c r="C101" s="140">
        <f>IF($F$94=0,0,$C$100/$F$94)</f>
        <v>0.15601157590109191</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0.96478075747634529</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EsSLRB1Te6Csr79pfVN/6q5b55UM2o7P5RFmv7DRhX70dzFoB2Yy7lUQxq9kjFqe1sYxlMlnHuE5K6VmiYtRrQ==" saltValue="7GSDyYupqNiEr6IYK/iz7g=="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77" priority="3" operator="containsText" text="WAHR">
      <formula>NOT(ISERROR(SEARCH("WAHR",B81)))</formula>
    </cfRule>
    <cfRule type="containsText" dxfId="76" priority="4" operator="containsText" text="FALSCH">
      <formula>NOT(ISERROR(SEARCH("FALSCH",B81)))</formula>
    </cfRule>
  </conditionalFormatting>
  <conditionalFormatting sqref="I92:J103 L104:M271">
    <cfRule type="expression" dxfId="75" priority="7">
      <formula>IF(#REF!="FALSCH", , )</formula>
    </cfRule>
  </conditionalFormatting>
  <conditionalFormatting sqref="L1:M91">
    <cfRule type="expression" dxfId="74" priority="1">
      <formula>IF(#REF!="FALSCH", , )</formula>
    </cfRule>
  </conditionalFormatting>
  <conditionalFormatting sqref="N2:P2">
    <cfRule type="expression" dxfId="73" priority="5">
      <formula>IF(#REF!="FALSCH", , )</formula>
    </cfRule>
  </conditionalFormatting>
  <conditionalFormatting sqref="R2 T2">
    <cfRule type="expression" dxfId="72"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6">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16" width="18" bestFit="1" customWidth="1"/>
    <col min="17" max="17" width="24.625" bestFit="1" customWidth="1"/>
    <col min="18" max="18" width="18" bestFit="1" customWidth="1"/>
    <col min="19" max="19" width="17" bestFit="1" customWidth="1"/>
  </cols>
  <sheetData>
    <row r="1" spans="1:21" x14ac:dyDescent="0.25">
      <c r="A1" t="s">
        <v>78</v>
      </c>
      <c r="D1" s="231"/>
      <c r="E1" s="231"/>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1</v>
      </c>
      <c r="E3">
        <v>4</v>
      </c>
      <c r="F3" s="116">
        <f>$B$107*(1)</f>
        <v>1</v>
      </c>
      <c r="G3" s="116">
        <f>$B$110*($B$74)</f>
        <v>0</v>
      </c>
      <c r="H3" s="116">
        <f>$B$107*($B$72)</f>
        <v>0.75</v>
      </c>
      <c r="I3" s="116">
        <f>$B$110*(0)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1</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1</v>
      </c>
      <c r="M3" s="30">
        <f t="shared" ref="M3:M65" si="2">1-L3</f>
        <v>0</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v>
      </c>
      <c r="P3" s="28">
        <f t="shared" ref="P3:P65" si="3">N3+O3</f>
        <v>0</v>
      </c>
      <c r="Q3" s="117">
        <f>PRODUCT(NodeProb_WLL3!C3:G3)</f>
        <v>6.4711288861134586E-2</v>
      </c>
      <c r="R3" s="117">
        <f>$P3*$Q3</f>
        <v>0</v>
      </c>
      <c r="S3" s="295">
        <f>SUM(R3:R34)</f>
        <v>0.28996496018481099</v>
      </c>
      <c r="T3" s="115"/>
      <c r="U3" s="115"/>
    </row>
    <row r="4" spans="1:21" x14ac:dyDescent="0.25">
      <c r="A4" s="297"/>
      <c r="B4">
        <v>2</v>
      </c>
      <c r="D4">
        <v>1</v>
      </c>
      <c r="E4">
        <v>4</v>
      </c>
      <c r="F4" s="116">
        <f>$B$107*(1)</f>
        <v>1</v>
      </c>
      <c r="G4" s="116">
        <f>$B$110*($B$74)</f>
        <v>0</v>
      </c>
      <c r="H4" s="116">
        <f>$B$107*($B$72)</f>
        <v>0.75</v>
      </c>
      <c r="I4" s="116">
        <f>$B$110*(0)</f>
        <v>0</v>
      </c>
      <c r="J4" s="28">
        <f t="shared" si="0"/>
        <v>1</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3"/>
        <v>0</v>
      </c>
      <c r="Q4" s="116">
        <f>PRODUCT(NodeProb_WLL3!C5:G5)</f>
        <v>2.5884515544453814E-3</v>
      </c>
      <c r="R4" s="116">
        <f t="shared" ref="R4:R65" si="7">$P4*$Q4</f>
        <v>0</v>
      </c>
      <c r="S4" s="295"/>
    </row>
    <row r="5" spans="1:21" x14ac:dyDescent="0.25">
      <c r="A5" s="297"/>
      <c r="B5">
        <v>3</v>
      </c>
      <c r="D5">
        <v>1</v>
      </c>
      <c r="E5">
        <v>4</v>
      </c>
      <c r="F5" s="116">
        <f>$B$107*($B$71)</f>
        <v>0.5</v>
      </c>
      <c r="G5" s="116">
        <f>$B$110*($B$74)</f>
        <v>0</v>
      </c>
      <c r="H5" s="116">
        <f>$B$107*($B$74)</f>
        <v>0</v>
      </c>
      <c r="I5" s="116">
        <f>$B$110*(0)</f>
        <v>0</v>
      </c>
      <c r="J5" s="28">
        <f t="shared" si="0"/>
        <v>0.5</v>
      </c>
      <c r="K5" s="28">
        <f t="shared" si="1"/>
        <v>0</v>
      </c>
      <c r="L5" s="108">
        <f t="shared" si="4"/>
        <v>1</v>
      </c>
      <c r="M5" s="30">
        <f t="shared" si="2"/>
        <v>0</v>
      </c>
      <c r="N5" s="28">
        <f t="shared" si="5"/>
        <v>0</v>
      </c>
      <c r="O5" s="28">
        <f t="shared" si="6"/>
        <v>0</v>
      </c>
      <c r="P5" s="28">
        <f t="shared" si="3"/>
        <v>0</v>
      </c>
      <c r="Q5" s="116">
        <f>PRODUCT(NodeProb_WLL3!C7:G7)</f>
        <v>3.6039210104201101E-2</v>
      </c>
      <c r="R5" s="116">
        <f t="shared" si="7"/>
        <v>0</v>
      </c>
      <c r="S5" s="295"/>
    </row>
    <row r="6" spans="1:21" x14ac:dyDescent="0.25">
      <c r="A6" s="297"/>
      <c r="B6">
        <v>4</v>
      </c>
      <c r="D6">
        <v>1</v>
      </c>
      <c r="E6">
        <v>4</v>
      </c>
      <c r="F6" s="116">
        <f>$B$107*($B$68)</f>
        <v>0.5</v>
      </c>
      <c r="G6" s="116">
        <f>$B$110*($B$73)</f>
        <v>0.16666666666666666</v>
      </c>
      <c r="H6" s="116">
        <f>$B$107*($B$73)</f>
        <v>0.16666666666666666</v>
      </c>
      <c r="I6" s="116">
        <f>$B$110*(0)</f>
        <v>0</v>
      </c>
      <c r="J6" s="28">
        <f t="shared" si="0"/>
        <v>0.33333333333333337</v>
      </c>
      <c r="K6" s="28">
        <f t="shared" si="1"/>
        <v>0</v>
      </c>
      <c r="L6" s="108">
        <f t="shared" si="4"/>
        <v>0.75</v>
      </c>
      <c r="M6" s="30">
        <f t="shared" si="2"/>
        <v>0.25</v>
      </c>
      <c r="N6" s="28">
        <f t="shared" si="5"/>
        <v>8.3333333333333329E-2</v>
      </c>
      <c r="O6" s="28">
        <f t="shared" si="6"/>
        <v>4.1666666666666657E-2</v>
      </c>
      <c r="P6" s="28">
        <f t="shared" si="3"/>
        <v>0.12499999999999999</v>
      </c>
      <c r="Q6" s="116">
        <f>PRODUCT(NodeProb_WLL3!C9:G9)</f>
        <v>3.6039210104201101E-2</v>
      </c>
      <c r="R6" s="116">
        <f t="shared" si="7"/>
        <v>4.5049012630251368E-3</v>
      </c>
      <c r="S6" s="295"/>
    </row>
    <row r="7" spans="1:21" x14ac:dyDescent="0.25">
      <c r="A7" s="297"/>
      <c r="B7">
        <v>5</v>
      </c>
      <c r="D7">
        <v>1</v>
      </c>
      <c r="E7">
        <v>4</v>
      </c>
      <c r="F7" s="116">
        <f>$B$107*(1)</f>
        <v>1</v>
      </c>
      <c r="G7" s="116">
        <f>$B$110*($B$72)</f>
        <v>0.75</v>
      </c>
      <c r="H7" s="116">
        <f>$B$107*($B$72)</f>
        <v>0.75</v>
      </c>
      <c r="I7" s="116">
        <f>$B$110*($B$73)</f>
        <v>0.16666666666666666</v>
      </c>
      <c r="J7" s="28">
        <f t="shared" si="0"/>
        <v>0.75</v>
      </c>
      <c r="K7" s="28">
        <f t="shared" si="1"/>
        <v>0.5</v>
      </c>
      <c r="L7" s="108">
        <f t="shared" si="4"/>
        <v>0.21428571428571427</v>
      </c>
      <c r="M7" s="30">
        <f t="shared" si="2"/>
        <v>0.7857142857142857</v>
      </c>
      <c r="N7" s="28">
        <f t="shared" si="5"/>
        <v>5.3571428571428568E-2</v>
      </c>
      <c r="O7" s="28">
        <f t="shared" si="6"/>
        <v>0.125</v>
      </c>
      <c r="P7" s="28">
        <f>N7+O7</f>
        <v>0.17857142857142858</v>
      </c>
      <c r="Q7" s="116">
        <f>PRODUCT(NodeProb_WLL3!C11:G11)</f>
        <v>0</v>
      </c>
      <c r="R7" s="116">
        <f t="shared" si="7"/>
        <v>0</v>
      </c>
      <c r="S7" s="295"/>
    </row>
    <row r="8" spans="1:21" x14ac:dyDescent="0.25">
      <c r="A8" s="297"/>
      <c r="B8">
        <v>6</v>
      </c>
      <c r="D8">
        <v>1</v>
      </c>
      <c r="E8">
        <v>4</v>
      </c>
      <c r="F8" s="116">
        <f>$B$107*(1)</f>
        <v>1</v>
      </c>
      <c r="G8" s="116">
        <f>$B$110*($B$71)</f>
        <v>0.5</v>
      </c>
      <c r="H8" s="116">
        <f>$B$107*($B$71)</f>
        <v>0.5</v>
      </c>
      <c r="I8" s="116">
        <f>$B$110*($B$69)</f>
        <v>0</v>
      </c>
      <c r="J8" s="28">
        <f t="shared" si="0"/>
        <v>0.5</v>
      </c>
      <c r="K8" s="28">
        <f t="shared" si="1"/>
        <v>0</v>
      </c>
      <c r="L8" s="108">
        <f t="shared" si="4"/>
        <v>0.5</v>
      </c>
      <c r="M8" s="30">
        <f t="shared" si="2"/>
        <v>0.5</v>
      </c>
      <c r="N8" s="28">
        <f t="shared" si="5"/>
        <v>0.25</v>
      </c>
      <c r="O8" s="28">
        <f t="shared" si="6"/>
        <v>0.25</v>
      </c>
      <c r="P8" s="28">
        <f t="shared" si="3"/>
        <v>0.5</v>
      </c>
      <c r="Q8" s="116">
        <f>PRODUCT(NodeProb_WLL3!C13:G13)</f>
        <v>0</v>
      </c>
      <c r="R8" s="116">
        <f t="shared" si="7"/>
        <v>0</v>
      </c>
      <c r="S8" s="295"/>
    </row>
    <row r="9" spans="1:21" x14ac:dyDescent="0.25">
      <c r="A9" s="297"/>
      <c r="B9">
        <v>7</v>
      </c>
      <c r="D9">
        <v>1</v>
      </c>
      <c r="E9">
        <v>4</v>
      </c>
      <c r="F9" s="116">
        <f>$B$107*($B$72)</f>
        <v>0.75</v>
      </c>
      <c r="G9" s="116">
        <f>$B$110*($B$72)</f>
        <v>0.75</v>
      </c>
      <c r="H9" s="116">
        <f>$B$107*($B$74)</f>
        <v>0</v>
      </c>
      <c r="I9" s="116">
        <f>$B$110*($B$74)</f>
        <v>0</v>
      </c>
      <c r="J9" s="28">
        <f t="shared" si="0"/>
        <v>0</v>
      </c>
      <c r="K9" s="28">
        <f t="shared" si="1"/>
        <v>0</v>
      </c>
      <c r="L9" s="108">
        <f t="shared" si="4"/>
        <v>0.5</v>
      </c>
      <c r="M9" s="30">
        <f t="shared" si="2"/>
        <v>0.5</v>
      </c>
      <c r="N9" s="28">
        <f t="shared" si="5"/>
        <v>0.375</v>
      </c>
      <c r="O9" s="28">
        <f t="shared" si="6"/>
        <v>0.375</v>
      </c>
      <c r="P9" s="28">
        <f t="shared" si="3"/>
        <v>0.75</v>
      </c>
      <c r="Q9" s="116">
        <f>PRODUCT(NodeProb_WLL3!C15:G15)</f>
        <v>5.070167638067484E-2</v>
      </c>
      <c r="R9" s="116">
        <f t="shared" si="7"/>
        <v>3.8026257285506126E-2</v>
      </c>
      <c r="S9" s="295"/>
    </row>
    <row r="10" spans="1:21" x14ac:dyDescent="0.25">
      <c r="A10" s="297"/>
      <c r="B10">
        <v>8</v>
      </c>
      <c r="C10" s="1"/>
      <c r="D10">
        <v>1</v>
      </c>
      <c r="E10">
        <v>4</v>
      </c>
      <c r="F10" s="116">
        <f>$B$107*($B$68)</f>
        <v>0.5</v>
      </c>
      <c r="G10" s="116">
        <f>$B$110*($B$68)</f>
        <v>0.5</v>
      </c>
      <c r="H10" s="116">
        <f>$B$107*($B$69)</f>
        <v>0</v>
      </c>
      <c r="I10" s="116">
        <f>$B$110*($B$69)</f>
        <v>0</v>
      </c>
      <c r="J10" s="28">
        <f t="shared" si="0"/>
        <v>0</v>
      </c>
      <c r="K10" s="28">
        <f t="shared" si="1"/>
        <v>0</v>
      </c>
      <c r="L10" s="108">
        <f t="shared" si="4"/>
        <v>0.5</v>
      </c>
      <c r="M10" s="30">
        <f t="shared" si="2"/>
        <v>0.5</v>
      </c>
      <c r="N10" s="28">
        <f t="shared" si="5"/>
        <v>0.25</v>
      </c>
      <c r="O10" s="28">
        <f t="shared" si="6"/>
        <v>0.25</v>
      </c>
      <c r="P10" s="28">
        <f t="shared" si="3"/>
        <v>0.5</v>
      </c>
      <c r="Q10" s="116">
        <f>PRODUCT(NodeProb_WLL3!C17:G17)</f>
        <v>5.9920162995342988E-2</v>
      </c>
      <c r="R10" s="116">
        <f t="shared" si="7"/>
        <v>2.9960081497671494E-2</v>
      </c>
      <c r="S10" s="295"/>
    </row>
    <row r="11" spans="1:21" x14ac:dyDescent="0.25">
      <c r="A11" s="297"/>
      <c r="B11" s="115">
        <v>9</v>
      </c>
      <c r="D11">
        <v>1</v>
      </c>
      <c r="E11" s="115">
        <v>3</v>
      </c>
      <c r="F11" s="116">
        <f>$B$107*(1)</f>
        <v>1</v>
      </c>
      <c r="G11" s="116">
        <f>$B$109*($B$74)</f>
        <v>0</v>
      </c>
      <c r="H11" s="116">
        <f>$B$107*($B$72)</f>
        <v>0.75</v>
      </c>
      <c r="I11" s="116">
        <f>$B$109*(0)</f>
        <v>0</v>
      </c>
      <c r="J11" s="28">
        <f t="shared" si="0"/>
        <v>1</v>
      </c>
      <c r="K11" s="28">
        <f t="shared" si="1"/>
        <v>0</v>
      </c>
      <c r="L11" s="108">
        <f t="shared" si="4"/>
        <v>1</v>
      </c>
      <c r="M11" s="30">
        <f t="shared" si="2"/>
        <v>0</v>
      </c>
      <c r="N11" s="28">
        <f t="shared" si="5"/>
        <v>0</v>
      </c>
      <c r="O11" s="28">
        <f t="shared" si="6"/>
        <v>0</v>
      </c>
      <c r="P11" s="28">
        <f t="shared" si="3"/>
        <v>0</v>
      </c>
      <c r="Q11" s="116">
        <f>PRODUCT(NodeProb_WLL3!C19:G19)</f>
        <v>6.4711288861134586E-2</v>
      </c>
      <c r="R11" s="117">
        <f t="shared" si="7"/>
        <v>0</v>
      </c>
      <c r="S11" s="295"/>
      <c r="T11" s="115"/>
      <c r="U11" s="115"/>
    </row>
    <row r="12" spans="1:21" x14ac:dyDescent="0.25">
      <c r="A12" s="297"/>
      <c r="B12">
        <v>10</v>
      </c>
      <c r="D12">
        <v>1</v>
      </c>
      <c r="E12">
        <v>3</v>
      </c>
      <c r="F12" s="116">
        <f>$B$107*(1)</f>
        <v>1</v>
      </c>
      <c r="G12" s="116">
        <f>$B$109*($B$74)</f>
        <v>0</v>
      </c>
      <c r="H12" s="116">
        <f>$B$107*($B$72)</f>
        <v>0.75</v>
      </c>
      <c r="I12" s="116">
        <f>$B$109*(0)</f>
        <v>0</v>
      </c>
      <c r="J12" s="28">
        <f t="shared" si="0"/>
        <v>1</v>
      </c>
      <c r="K12" s="28">
        <f t="shared" si="1"/>
        <v>0</v>
      </c>
      <c r="L12" s="108">
        <f t="shared" si="4"/>
        <v>1</v>
      </c>
      <c r="M12" s="30">
        <f t="shared" si="2"/>
        <v>0</v>
      </c>
      <c r="N12" s="28">
        <f t="shared" si="5"/>
        <v>0</v>
      </c>
      <c r="O12" s="28">
        <f t="shared" si="6"/>
        <v>0</v>
      </c>
      <c r="P12" s="28">
        <f t="shared" si="3"/>
        <v>0</v>
      </c>
      <c r="Q12" s="116">
        <f>PRODUCT(NodeProb_WLL3!C21:G21)</f>
        <v>2.5884515544453814E-3</v>
      </c>
      <c r="R12" s="116">
        <f t="shared" si="7"/>
        <v>0</v>
      </c>
      <c r="S12" s="295"/>
    </row>
    <row r="13" spans="1:21" x14ac:dyDescent="0.25">
      <c r="A13" s="297"/>
      <c r="B13">
        <v>11</v>
      </c>
      <c r="D13">
        <v>1</v>
      </c>
      <c r="E13">
        <v>3</v>
      </c>
      <c r="F13" s="116">
        <f>$B$107*($B$71)</f>
        <v>0.5</v>
      </c>
      <c r="G13" s="116">
        <f>$B$109*($B$74)</f>
        <v>0</v>
      </c>
      <c r="H13" s="116">
        <f>$B$107*($B$74)</f>
        <v>0</v>
      </c>
      <c r="I13" s="116">
        <f>$B$109*(0)</f>
        <v>0</v>
      </c>
      <c r="J13" s="28">
        <f t="shared" si="0"/>
        <v>0.5</v>
      </c>
      <c r="K13" s="28">
        <f t="shared" si="1"/>
        <v>0</v>
      </c>
      <c r="L13" s="108">
        <f t="shared" si="4"/>
        <v>1</v>
      </c>
      <c r="M13" s="30">
        <f t="shared" si="2"/>
        <v>0</v>
      </c>
      <c r="N13" s="28">
        <f t="shared" si="5"/>
        <v>0</v>
      </c>
      <c r="O13" s="28">
        <f t="shared" si="6"/>
        <v>0</v>
      </c>
      <c r="P13" s="28">
        <f t="shared" si="3"/>
        <v>0</v>
      </c>
      <c r="Q13" s="116">
        <f>PRODUCT(NodeProb_WLL3!C23:G23)</f>
        <v>3.6039210104201101E-2</v>
      </c>
      <c r="R13" s="116">
        <f t="shared" si="7"/>
        <v>0</v>
      </c>
      <c r="S13" s="295"/>
    </row>
    <row r="14" spans="1:21" x14ac:dyDescent="0.25">
      <c r="A14" s="297"/>
      <c r="B14">
        <v>12</v>
      </c>
      <c r="D14">
        <v>1</v>
      </c>
      <c r="E14">
        <v>3</v>
      </c>
      <c r="F14" s="116">
        <f>$B$107*($B$68)</f>
        <v>0.5</v>
      </c>
      <c r="G14" s="116">
        <f>$B$109*($B$73)</f>
        <v>0.16666666666666666</v>
      </c>
      <c r="H14" s="116">
        <f>$B$107*($B$73)</f>
        <v>0.16666666666666666</v>
      </c>
      <c r="I14" s="116">
        <f>$B$109*(0)</f>
        <v>0</v>
      </c>
      <c r="J14" s="28">
        <f t="shared" si="0"/>
        <v>0.33333333333333337</v>
      </c>
      <c r="K14" s="28">
        <f t="shared" si="1"/>
        <v>0</v>
      </c>
      <c r="L14" s="108">
        <f t="shared" si="4"/>
        <v>0.75</v>
      </c>
      <c r="M14" s="30">
        <f t="shared" si="2"/>
        <v>0.25</v>
      </c>
      <c r="N14" s="28">
        <f t="shared" si="5"/>
        <v>8.3333333333333329E-2</v>
      </c>
      <c r="O14" s="28">
        <f t="shared" si="6"/>
        <v>4.1666666666666657E-2</v>
      </c>
      <c r="P14" s="28">
        <f t="shared" si="3"/>
        <v>0.12499999999999999</v>
      </c>
      <c r="Q14" s="116">
        <f>PRODUCT(NodeProb_WLL3!C25:G25)</f>
        <v>3.6039210104201101E-2</v>
      </c>
      <c r="R14" s="116">
        <f t="shared" si="7"/>
        <v>4.5049012630251368E-3</v>
      </c>
      <c r="S14" s="295"/>
    </row>
    <row r="15" spans="1:21" x14ac:dyDescent="0.25">
      <c r="A15" s="297"/>
      <c r="B15">
        <v>13</v>
      </c>
      <c r="D15">
        <v>1</v>
      </c>
      <c r="E15">
        <v>3</v>
      </c>
      <c r="F15" s="116">
        <f>$B$107*(1)</f>
        <v>1</v>
      </c>
      <c r="G15" s="116">
        <f>$B$109*($B$72)</f>
        <v>0.75</v>
      </c>
      <c r="H15" s="116">
        <f>$B$107*($B$72)</f>
        <v>0.75</v>
      </c>
      <c r="I15" s="116">
        <f>$B$109*($B$73)</f>
        <v>0.16666666666666666</v>
      </c>
      <c r="J15" s="28">
        <f t="shared" si="0"/>
        <v>0.75</v>
      </c>
      <c r="K15" s="28">
        <f t="shared" si="1"/>
        <v>0.5</v>
      </c>
      <c r="L15" s="108">
        <f t="shared" si="4"/>
        <v>0.21428571428571427</v>
      </c>
      <c r="M15" s="30">
        <f t="shared" si="2"/>
        <v>0.7857142857142857</v>
      </c>
      <c r="N15" s="28">
        <f t="shared" si="5"/>
        <v>5.3571428571428568E-2</v>
      </c>
      <c r="O15" s="28">
        <f t="shared" si="6"/>
        <v>0.125</v>
      </c>
      <c r="P15" s="28">
        <f t="shared" si="3"/>
        <v>0.17857142857142858</v>
      </c>
      <c r="Q15" s="116">
        <f>PRODUCT(NodeProb_WLL3!C27:G27)</f>
        <v>0</v>
      </c>
      <c r="R15" s="116">
        <f t="shared" si="7"/>
        <v>0</v>
      </c>
      <c r="S15" s="295"/>
    </row>
    <row r="16" spans="1:21" x14ac:dyDescent="0.25">
      <c r="A16" s="297"/>
      <c r="B16">
        <v>14</v>
      </c>
      <c r="D16">
        <v>1</v>
      </c>
      <c r="E16">
        <v>3</v>
      </c>
      <c r="F16" s="116">
        <f>$B$107*(1)</f>
        <v>1</v>
      </c>
      <c r="G16" s="116">
        <f>$B$109*($B$71)</f>
        <v>0.5</v>
      </c>
      <c r="H16" s="116">
        <f>$B$107*($B$71)</f>
        <v>0.5</v>
      </c>
      <c r="I16" s="116">
        <f>$B$109*($B$69)</f>
        <v>0</v>
      </c>
      <c r="J16" s="28">
        <f t="shared" si="0"/>
        <v>0.5</v>
      </c>
      <c r="K16" s="28">
        <f t="shared" si="1"/>
        <v>0</v>
      </c>
      <c r="L16" s="108">
        <f t="shared" si="4"/>
        <v>0.5</v>
      </c>
      <c r="M16" s="30">
        <f t="shared" si="2"/>
        <v>0.5</v>
      </c>
      <c r="N16" s="28">
        <f t="shared" si="5"/>
        <v>0.25</v>
      </c>
      <c r="O16" s="28">
        <f t="shared" si="6"/>
        <v>0.25</v>
      </c>
      <c r="P16" s="28">
        <f t="shared" si="3"/>
        <v>0.5</v>
      </c>
      <c r="Q16" s="116">
        <f>PRODUCT(NodeProb_WLL3!C29:G29)</f>
        <v>0</v>
      </c>
      <c r="R16" s="116">
        <f t="shared" si="7"/>
        <v>0</v>
      </c>
      <c r="S16" s="295"/>
    </row>
    <row r="17" spans="1:21" x14ac:dyDescent="0.25">
      <c r="A17" s="297"/>
      <c r="B17">
        <v>15</v>
      </c>
      <c r="D17">
        <v>1</v>
      </c>
      <c r="E17">
        <v>3</v>
      </c>
      <c r="F17" s="116">
        <f>$B$107*($B$72)</f>
        <v>0.75</v>
      </c>
      <c r="G17" s="116">
        <f>$B$109*($B$72)</f>
        <v>0.75</v>
      </c>
      <c r="H17" s="116">
        <f>$B$107*($B$74)</f>
        <v>0</v>
      </c>
      <c r="I17" s="116">
        <f>$B$109*($B$74)</f>
        <v>0</v>
      </c>
      <c r="J17" s="28">
        <f t="shared" si="0"/>
        <v>0</v>
      </c>
      <c r="K17" s="28">
        <f t="shared" si="1"/>
        <v>0</v>
      </c>
      <c r="L17" s="108">
        <f t="shared" si="4"/>
        <v>0.5</v>
      </c>
      <c r="M17" s="30">
        <f t="shared" si="2"/>
        <v>0.5</v>
      </c>
      <c r="N17" s="28">
        <f t="shared" si="5"/>
        <v>0.375</v>
      </c>
      <c r="O17" s="28">
        <f t="shared" si="6"/>
        <v>0.375</v>
      </c>
      <c r="P17" s="28">
        <f t="shared" si="3"/>
        <v>0.75</v>
      </c>
      <c r="Q17" s="116">
        <f>PRODUCT(NodeProb_WLL3!C31:G31)</f>
        <v>5.070167638067484E-2</v>
      </c>
      <c r="R17" s="116">
        <f t="shared" si="7"/>
        <v>3.8026257285506126E-2</v>
      </c>
      <c r="S17" s="295"/>
    </row>
    <row r="18" spans="1:21" x14ac:dyDescent="0.25">
      <c r="A18" s="297"/>
      <c r="B18">
        <v>16</v>
      </c>
      <c r="D18">
        <v>1</v>
      </c>
      <c r="E18">
        <v>3</v>
      </c>
      <c r="F18" s="116">
        <f>$B$107*($B$68)</f>
        <v>0.5</v>
      </c>
      <c r="G18" s="116">
        <f>$B$109*($B$68)</f>
        <v>0.5</v>
      </c>
      <c r="H18" s="116">
        <f>$B$107*($B$69)</f>
        <v>0</v>
      </c>
      <c r="I18" s="116">
        <f>$B$109*($B$69)</f>
        <v>0</v>
      </c>
      <c r="J18" s="28">
        <f t="shared" si="0"/>
        <v>0</v>
      </c>
      <c r="K18" s="28">
        <f t="shared" si="1"/>
        <v>0</v>
      </c>
      <c r="L18" s="108">
        <f t="shared" si="4"/>
        <v>0.5</v>
      </c>
      <c r="M18" s="30">
        <f t="shared" si="2"/>
        <v>0.5</v>
      </c>
      <c r="N18" s="28">
        <f t="shared" si="5"/>
        <v>0.25</v>
      </c>
      <c r="O18" s="28">
        <f t="shared" si="6"/>
        <v>0.25</v>
      </c>
      <c r="P18" s="28">
        <f t="shared" si="3"/>
        <v>0.5</v>
      </c>
      <c r="Q18" s="116">
        <f>PRODUCT(NodeProb_WLL3!C33:G33)</f>
        <v>5.9920162995342988E-2</v>
      </c>
      <c r="R18" s="116">
        <f t="shared" si="7"/>
        <v>2.9960081497671494E-2</v>
      </c>
      <c r="S18" s="295"/>
    </row>
    <row r="19" spans="1:21" x14ac:dyDescent="0.25">
      <c r="A19" s="297"/>
      <c r="B19" s="115">
        <v>17</v>
      </c>
      <c r="C19" s="115"/>
      <c r="D19" s="115">
        <v>2</v>
      </c>
      <c r="E19">
        <v>4</v>
      </c>
      <c r="F19" s="116">
        <f>$B$108*(1)</f>
        <v>1</v>
      </c>
      <c r="G19" s="116">
        <f>$B$110*($B$74)</f>
        <v>0</v>
      </c>
      <c r="H19" s="116">
        <f>$B$108*($B$72)</f>
        <v>0.75</v>
      </c>
      <c r="I19" s="116">
        <f>$B$110*(0)</f>
        <v>0</v>
      </c>
      <c r="J19" s="28">
        <f t="shared" si="0"/>
        <v>1</v>
      </c>
      <c r="K19" s="28">
        <f t="shared" si="1"/>
        <v>0</v>
      </c>
      <c r="L19" s="108">
        <f t="shared" si="4"/>
        <v>1</v>
      </c>
      <c r="M19" s="30">
        <f t="shared" si="2"/>
        <v>0</v>
      </c>
      <c r="N19" s="28">
        <f t="shared" si="5"/>
        <v>0</v>
      </c>
      <c r="O19" s="28">
        <f t="shared" si="6"/>
        <v>0</v>
      </c>
      <c r="P19" s="28">
        <f t="shared" si="3"/>
        <v>0</v>
      </c>
      <c r="Q19" s="116">
        <f>PRODUCT(NodeProb_WLL3!C35:G35)</f>
        <v>6.4711288861134586E-2</v>
      </c>
      <c r="R19" s="117">
        <f t="shared" si="7"/>
        <v>0</v>
      </c>
      <c r="S19" s="295"/>
      <c r="T19" s="115"/>
      <c r="U19" s="115"/>
    </row>
    <row r="20" spans="1:21" x14ac:dyDescent="0.25">
      <c r="A20" s="297"/>
      <c r="B20">
        <v>18</v>
      </c>
      <c r="D20">
        <v>2</v>
      </c>
      <c r="E20">
        <v>4</v>
      </c>
      <c r="F20" s="116">
        <f>$B$108*(1)</f>
        <v>1</v>
      </c>
      <c r="G20" s="116">
        <f>$B$110*($B$74)</f>
        <v>0</v>
      </c>
      <c r="H20" s="116">
        <f>$B$108*($B$72)</f>
        <v>0.75</v>
      </c>
      <c r="I20" s="116">
        <f>$B$110*(0)</f>
        <v>0</v>
      </c>
      <c r="J20" s="28">
        <f t="shared" si="0"/>
        <v>1</v>
      </c>
      <c r="K20" s="28">
        <f t="shared" si="1"/>
        <v>0</v>
      </c>
      <c r="L20" s="108">
        <f t="shared" si="4"/>
        <v>1</v>
      </c>
      <c r="M20" s="30">
        <f t="shared" si="2"/>
        <v>0</v>
      </c>
      <c r="N20" s="28">
        <f t="shared" si="5"/>
        <v>0</v>
      </c>
      <c r="O20" s="28">
        <f t="shared" si="6"/>
        <v>0</v>
      </c>
      <c r="P20" s="28">
        <f t="shared" si="3"/>
        <v>0</v>
      </c>
      <c r="Q20" s="116">
        <f>PRODUCT(NodeProb_WLL3!C37:G37)</f>
        <v>2.5884515544453814E-3</v>
      </c>
      <c r="R20" s="116">
        <f t="shared" si="7"/>
        <v>0</v>
      </c>
      <c r="S20" s="295"/>
    </row>
    <row r="21" spans="1:21" x14ac:dyDescent="0.25">
      <c r="A21" s="297"/>
      <c r="B21">
        <v>19</v>
      </c>
      <c r="D21">
        <v>2</v>
      </c>
      <c r="E21">
        <v>4</v>
      </c>
      <c r="F21" s="116">
        <f>$B$108*($B$71)</f>
        <v>0.5</v>
      </c>
      <c r="G21" s="116">
        <f>$B$110*($B$74)</f>
        <v>0</v>
      </c>
      <c r="H21" s="116">
        <f>$B$108*($B$74)</f>
        <v>0</v>
      </c>
      <c r="I21" s="116">
        <f>$B$110*(0)</f>
        <v>0</v>
      </c>
      <c r="J21" s="28">
        <f t="shared" si="0"/>
        <v>0.5</v>
      </c>
      <c r="K21" s="28">
        <f t="shared" si="1"/>
        <v>0</v>
      </c>
      <c r="L21" s="108">
        <f t="shared" si="4"/>
        <v>1</v>
      </c>
      <c r="M21" s="30">
        <f t="shared" si="2"/>
        <v>0</v>
      </c>
      <c r="N21" s="28">
        <f t="shared" si="5"/>
        <v>0</v>
      </c>
      <c r="O21" s="28">
        <f t="shared" si="6"/>
        <v>0</v>
      </c>
      <c r="P21" s="28">
        <f t="shared" si="3"/>
        <v>0</v>
      </c>
      <c r="Q21" s="116">
        <f>PRODUCT(NodeProb_WLL3!C39:G39)</f>
        <v>3.6039210104201101E-2</v>
      </c>
      <c r="R21" s="116">
        <f t="shared" si="7"/>
        <v>0</v>
      </c>
      <c r="S21" s="295"/>
    </row>
    <row r="22" spans="1:21" x14ac:dyDescent="0.25">
      <c r="A22" s="297"/>
      <c r="B22">
        <v>20</v>
      </c>
      <c r="D22">
        <v>2</v>
      </c>
      <c r="E22">
        <v>4</v>
      </c>
      <c r="F22" s="116">
        <f>$B$108*($B$68)</f>
        <v>0.5</v>
      </c>
      <c r="G22" s="116">
        <f>$B$110*($B$73)</f>
        <v>0.16666666666666666</v>
      </c>
      <c r="H22" s="116">
        <f>$B$108*($B$73)</f>
        <v>0.16666666666666666</v>
      </c>
      <c r="I22" s="116">
        <f>$B$110*(0)</f>
        <v>0</v>
      </c>
      <c r="J22" s="28">
        <f t="shared" si="0"/>
        <v>0.33333333333333337</v>
      </c>
      <c r="K22" s="28">
        <f t="shared" si="1"/>
        <v>0</v>
      </c>
      <c r="L22" s="108">
        <f t="shared" si="4"/>
        <v>0.75</v>
      </c>
      <c r="M22" s="30">
        <f t="shared" si="2"/>
        <v>0.25</v>
      </c>
      <c r="N22" s="28">
        <f t="shared" si="5"/>
        <v>8.3333333333333329E-2</v>
      </c>
      <c r="O22" s="28">
        <f t="shared" si="6"/>
        <v>4.1666666666666657E-2</v>
      </c>
      <c r="P22" s="28">
        <f t="shared" si="3"/>
        <v>0.12499999999999999</v>
      </c>
      <c r="Q22" s="116">
        <f>PRODUCT(NodeProb_WLL3!C41:G41)</f>
        <v>3.6039210104201101E-2</v>
      </c>
      <c r="R22" s="116">
        <f t="shared" si="7"/>
        <v>4.5049012630251368E-3</v>
      </c>
      <c r="S22" s="295"/>
    </row>
    <row r="23" spans="1:21" x14ac:dyDescent="0.25">
      <c r="A23" s="297"/>
      <c r="B23">
        <v>21</v>
      </c>
      <c r="D23">
        <v>2</v>
      </c>
      <c r="E23">
        <v>4</v>
      </c>
      <c r="F23" s="116">
        <f>$B$108*(1)</f>
        <v>1</v>
      </c>
      <c r="G23" s="116">
        <f>$B$110*($B$72)</f>
        <v>0.75</v>
      </c>
      <c r="H23" s="116">
        <f>$B$108*($B$72)</f>
        <v>0.75</v>
      </c>
      <c r="I23" s="116">
        <f>$B$110*($B$73)</f>
        <v>0.16666666666666666</v>
      </c>
      <c r="J23" s="28">
        <f t="shared" si="0"/>
        <v>0.75</v>
      </c>
      <c r="K23" s="28">
        <f t="shared" si="1"/>
        <v>0.5</v>
      </c>
      <c r="L23" s="108">
        <f t="shared" si="4"/>
        <v>0.21428571428571427</v>
      </c>
      <c r="M23" s="30">
        <f t="shared" si="2"/>
        <v>0.7857142857142857</v>
      </c>
      <c r="N23" s="28">
        <f t="shared" si="5"/>
        <v>5.3571428571428568E-2</v>
      </c>
      <c r="O23" s="28">
        <f t="shared" si="6"/>
        <v>0.125</v>
      </c>
      <c r="P23" s="28">
        <f t="shared" si="3"/>
        <v>0.17857142857142858</v>
      </c>
      <c r="Q23" s="116">
        <f>PRODUCT(NodeProb_WLL3!C43:G43)</f>
        <v>0</v>
      </c>
      <c r="R23" s="116">
        <f t="shared" si="7"/>
        <v>0</v>
      </c>
      <c r="S23" s="295"/>
    </row>
    <row r="24" spans="1:21" x14ac:dyDescent="0.25">
      <c r="A24" s="297"/>
      <c r="B24">
        <v>22</v>
      </c>
      <c r="D24">
        <v>2</v>
      </c>
      <c r="E24">
        <v>4</v>
      </c>
      <c r="F24" s="116">
        <f>$B$108*(1)</f>
        <v>1</v>
      </c>
      <c r="G24" s="116">
        <f>$B$110*($B$71)</f>
        <v>0.5</v>
      </c>
      <c r="H24" s="116">
        <f>$B$108*($B$71)</f>
        <v>0.5</v>
      </c>
      <c r="I24" s="116">
        <f>$B$110*($B$69)</f>
        <v>0</v>
      </c>
      <c r="J24" s="28">
        <f t="shared" si="0"/>
        <v>0.5</v>
      </c>
      <c r="K24" s="28">
        <f t="shared" si="1"/>
        <v>0</v>
      </c>
      <c r="L24" s="108">
        <f t="shared" si="4"/>
        <v>0.5</v>
      </c>
      <c r="M24" s="30">
        <f t="shared" si="2"/>
        <v>0.5</v>
      </c>
      <c r="N24" s="28">
        <f t="shared" si="5"/>
        <v>0.25</v>
      </c>
      <c r="O24" s="28">
        <f t="shared" si="6"/>
        <v>0.25</v>
      </c>
      <c r="P24" s="28">
        <f t="shared" si="3"/>
        <v>0.5</v>
      </c>
      <c r="Q24" s="116">
        <f>PRODUCT(NodeProb_WLL3!C45:G45)</f>
        <v>0</v>
      </c>
      <c r="R24" s="116">
        <f t="shared" si="7"/>
        <v>0</v>
      </c>
      <c r="S24" s="295"/>
    </row>
    <row r="25" spans="1:21" x14ac:dyDescent="0.25">
      <c r="A25" s="297"/>
      <c r="B25">
        <v>23</v>
      </c>
      <c r="D25" s="119">
        <v>2</v>
      </c>
      <c r="E25">
        <v>4</v>
      </c>
      <c r="F25" s="116">
        <f>$B$108*($B$72)</f>
        <v>0.75</v>
      </c>
      <c r="G25" s="116">
        <f>$B$110*($B$72)</f>
        <v>0.75</v>
      </c>
      <c r="H25" s="116">
        <f>$B$108*($B$74)</f>
        <v>0</v>
      </c>
      <c r="I25" s="116">
        <f>$B$110*($B$74)</f>
        <v>0</v>
      </c>
      <c r="J25" s="28">
        <f t="shared" si="0"/>
        <v>0</v>
      </c>
      <c r="K25" s="28">
        <f t="shared" si="1"/>
        <v>0</v>
      </c>
      <c r="L25" s="108">
        <f t="shared" si="4"/>
        <v>0.5</v>
      </c>
      <c r="M25" s="30">
        <f t="shared" si="2"/>
        <v>0.5</v>
      </c>
      <c r="N25" s="28">
        <f t="shared" si="5"/>
        <v>0.375</v>
      </c>
      <c r="O25" s="28">
        <f t="shared" si="6"/>
        <v>0.375</v>
      </c>
      <c r="P25" s="28">
        <f t="shared" si="3"/>
        <v>0.75</v>
      </c>
      <c r="Q25" s="116">
        <f>PRODUCT(NodeProb_WLL3!C47:G47)</f>
        <v>5.070167638067484E-2</v>
      </c>
      <c r="R25" s="116">
        <f t="shared" si="7"/>
        <v>3.8026257285506126E-2</v>
      </c>
      <c r="S25" s="295"/>
    </row>
    <row r="26" spans="1:21" x14ac:dyDescent="0.25">
      <c r="A26" s="297"/>
      <c r="B26">
        <v>24</v>
      </c>
      <c r="C26" s="1"/>
      <c r="D26" s="119">
        <v>2</v>
      </c>
      <c r="E26">
        <v>4</v>
      </c>
      <c r="F26" s="116">
        <f>$B$108*($B$68)</f>
        <v>0.5</v>
      </c>
      <c r="G26" s="116">
        <f>$B$110*($B$68)</f>
        <v>0.5</v>
      </c>
      <c r="H26" s="116">
        <f>$B$108*($B$69)</f>
        <v>0</v>
      </c>
      <c r="I26" s="116">
        <f>$B$110*($B$69)</f>
        <v>0</v>
      </c>
      <c r="J26" s="28">
        <f t="shared" si="0"/>
        <v>0</v>
      </c>
      <c r="K26" s="28">
        <f t="shared" si="1"/>
        <v>0</v>
      </c>
      <c r="L26" s="108">
        <f t="shared" si="4"/>
        <v>0.5</v>
      </c>
      <c r="M26" s="30">
        <f t="shared" si="2"/>
        <v>0.5</v>
      </c>
      <c r="N26" s="28">
        <f t="shared" si="5"/>
        <v>0.25</v>
      </c>
      <c r="O26" s="28">
        <f t="shared" si="6"/>
        <v>0.25</v>
      </c>
      <c r="P26" s="28">
        <f t="shared" si="3"/>
        <v>0.5</v>
      </c>
      <c r="Q26" s="118">
        <f>PRODUCT(NodeProb_WLL3!C49:G49)</f>
        <v>5.9920162995342988E-2</v>
      </c>
      <c r="R26" s="116">
        <f t="shared" si="7"/>
        <v>2.9960081497671494E-2</v>
      </c>
      <c r="S26" s="295"/>
    </row>
    <row r="27" spans="1:21" x14ac:dyDescent="0.25">
      <c r="A27" s="297"/>
      <c r="B27" s="115">
        <v>25</v>
      </c>
      <c r="D27" s="115">
        <v>2</v>
      </c>
      <c r="E27" s="115">
        <v>3</v>
      </c>
      <c r="F27" s="116">
        <f>$B$108*(1)</f>
        <v>1</v>
      </c>
      <c r="G27" s="116">
        <f>$B$109*($B$74)</f>
        <v>0</v>
      </c>
      <c r="H27" s="116">
        <f>$B$108*($B$72)</f>
        <v>0.75</v>
      </c>
      <c r="I27" s="116">
        <f>$B$109*(0)</f>
        <v>0</v>
      </c>
      <c r="J27" s="28">
        <f t="shared" si="0"/>
        <v>1</v>
      </c>
      <c r="K27" s="28">
        <f t="shared" si="1"/>
        <v>0</v>
      </c>
      <c r="L27" s="108">
        <f t="shared" si="4"/>
        <v>1</v>
      </c>
      <c r="M27" s="30">
        <f t="shared" si="2"/>
        <v>0</v>
      </c>
      <c r="N27" s="28">
        <f t="shared" si="5"/>
        <v>0</v>
      </c>
      <c r="O27" s="28">
        <f t="shared" si="6"/>
        <v>0</v>
      </c>
      <c r="P27" s="28">
        <f t="shared" si="3"/>
        <v>0</v>
      </c>
      <c r="Q27" s="116">
        <f>PRODUCT(NodeProb_WLL3!C51:G51)</f>
        <v>6.4711288861134586E-2</v>
      </c>
      <c r="R27" s="117">
        <f t="shared" si="7"/>
        <v>0</v>
      </c>
      <c r="S27" s="295"/>
      <c r="T27" s="115"/>
      <c r="U27" s="115"/>
    </row>
    <row r="28" spans="1:21" x14ac:dyDescent="0.25">
      <c r="A28" s="297"/>
      <c r="B28">
        <v>26</v>
      </c>
      <c r="D28">
        <v>2</v>
      </c>
      <c r="E28">
        <v>3</v>
      </c>
      <c r="F28" s="116">
        <f>$B$108*(1)</f>
        <v>1</v>
      </c>
      <c r="G28" s="116">
        <f>$B$109*($B$74)</f>
        <v>0</v>
      </c>
      <c r="H28" s="116">
        <f>$B$108*($B$72)</f>
        <v>0.75</v>
      </c>
      <c r="I28" s="116">
        <f>$B$109*(0)</f>
        <v>0</v>
      </c>
      <c r="J28" s="28">
        <f t="shared" si="0"/>
        <v>1</v>
      </c>
      <c r="K28" s="28">
        <f t="shared" si="1"/>
        <v>0</v>
      </c>
      <c r="L28" s="108">
        <f t="shared" si="4"/>
        <v>1</v>
      </c>
      <c r="M28" s="30">
        <f t="shared" si="2"/>
        <v>0</v>
      </c>
      <c r="N28" s="28">
        <f t="shared" si="5"/>
        <v>0</v>
      </c>
      <c r="O28" s="28">
        <f t="shared" si="6"/>
        <v>0</v>
      </c>
      <c r="P28" s="28">
        <f t="shared" si="3"/>
        <v>0</v>
      </c>
      <c r="Q28" s="116">
        <f>PRODUCT(NodeProb_WLL3!C53:G53)</f>
        <v>2.5884515544453814E-3</v>
      </c>
      <c r="R28" s="116">
        <f t="shared" si="7"/>
        <v>0</v>
      </c>
      <c r="S28" s="295"/>
    </row>
    <row r="29" spans="1:21" x14ac:dyDescent="0.25">
      <c r="A29" s="297"/>
      <c r="B29">
        <v>27</v>
      </c>
      <c r="D29">
        <v>2</v>
      </c>
      <c r="E29">
        <v>3</v>
      </c>
      <c r="F29" s="116">
        <f>$B$108*($B$71)</f>
        <v>0.5</v>
      </c>
      <c r="G29" s="116">
        <f>$B$109*($B$74)</f>
        <v>0</v>
      </c>
      <c r="H29" s="116">
        <f>$B$108*($B$74)</f>
        <v>0</v>
      </c>
      <c r="I29" s="116">
        <f>$B$109*(0)</f>
        <v>0</v>
      </c>
      <c r="J29" s="28">
        <f t="shared" si="0"/>
        <v>0.5</v>
      </c>
      <c r="K29" s="28">
        <f t="shared" si="1"/>
        <v>0</v>
      </c>
      <c r="L29" s="108">
        <f t="shared" si="4"/>
        <v>1</v>
      </c>
      <c r="M29" s="30">
        <f t="shared" si="2"/>
        <v>0</v>
      </c>
      <c r="N29" s="28">
        <f t="shared" si="5"/>
        <v>0</v>
      </c>
      <c r="O29" s="28">
        <f t="shared" si="6"/>
        <v>0</v>
      </c>
      <c r="P29" s="28">
        <f t="shared" si="3"/>
        <v>0</v>
      </c>
      <c r="Q29" s="116">
        <f>PRODUCT(NodeProb_WLL3!C55:G55)</f>
        <v>3.6039210104201101E-2</v>
      </c>
      <c r="R29" s="116">
        <f t="shared" si="7"/>
        <v>0</v>
      </c>
      <c r="S29" s="295"/>
    </row>
    <row r="30" spans="1:21" x14ac:dyDescent="0.25">
      <c r="A30" s="297"/>
      <c r="B30">
        <v>28</v>
      </c>
      <c r="D30">
        <v>2</v>
      </c>
      <c r="E30">
        <v>3</v>
      </c>
      <c r="F30" s="116">
        <f>$B$108*($B$68)</f>
        <v>0.5</v>
      </c>
      <c r="G30" s="116">
        <f>$B$109*($B$73)</f>
        <v>0.16666666666666666</v>
      </c>
      <c r="H30" s="116">
        <f>$B$108*($B$73)</f>
        <v>0.16666666666666666</v>
      </c>
      <c r="I30" s="116">
        <f>$B$109*(0)</f>
        <v>0</v>
      </c>
      <c r="J30" s="28">
        <f t="shared" si="0"/>
        <v>0.33333333333333337</v>
      </c>
      <c r="K30" s="28">
        <f t="shared" si="1"/>
        <v>0</v>
      </c>
      <c r="L30" s="108">
        <f t="shared" si="4"/>
        <v>0.75</v>
      </c>
      <c r="M30" s="30">
        <f t="shared" si="2"/>
        <v>0.25</v>
      </c>
      <c r="N30" s="28">
        <f t="shared" si="5"/>
        <v>8.3333333333333329E-2</v>
      </c>
      <c r="O30" s="28">
        <f t="shared" si="6"/>
        <v>4.1666666666666657E-2</v>
      </c>
      <c r="P30" s="28">
        <f t="shared" si="3"/>
        <v>0.12499999999999999</v>
      </c>
      <c r="Q30" s="116">
        <f>PRODUCT(NodeProb_WLL3!C57:G57)</f>
        <v>3.6039210104201101E-2</v>
      </c>
      <c r="R30" s="116">
        <f t="shared" si="7"/>
        <v>4.5049012630251368E-3</v>
      </c>
      <c r="S30" s="295"/>
    </row>
    <row r="31" spans="1:21" x14ac:dyDescent="0.25">
      <c r="A31" s="297"/>
      <c r="B31">
        <v>29</v>
      </c>
      <c r="D31">
        <v>2</v>
      </c>
      <c r="E31">
        <v>3</v>
      </c>
      <c r="F31" s="116">
        <f>$B$108*(1)</f>
        <v>1</v>
      </c>
      <c r="G31" s="116">
        <f>$B$109*($B$72)</f>
        <v>0.75</v>
      </c>
      <c r="H31" s="116">
        <f>$B$108*($B$72)</f>
        <v>0.75</v>
      </c>
      <c r="I31" s="116">
        <f>$B$109*($B$73)</f>
        <v>0.16666666666666666</v>
      </c>
      <c r="J31" s="28">
        <f t="shared" si="0"/>
        <v>0.75</v>
      </c>
      <c r="K31" s="28">
        <f t="shared" si="1"/>
        <v>0.5</v>
      </c>
      <c r="L31" s="108">
        <f t="shared" si="4"/>
        <v>0.21428571428571427</v>
      </c>
      <c r="M31" s="30">
        <f t="shared" si="2"/>
        <v>0.7857142857142857</v>
      </c>
      <c r="N31" s="28">
        <f t="shared" si="5"/>
        <v>5.3571428571428568E-2</v>
      </c>
      <c r="O31" s="28">
        <f t="shared" si="6"/>
        <v>0.125</v>
      </c>
      <c r="P31" s="28">
        <f t="shared" si="3"/>
        <v>0.17857142857142858</v>
      </c>
      <c r="Q31" s="116">
        <f>PRODUCT(NodeProb_WLL3!C59:G59)</f>
        <v>0</v>
      </c>
      <c r="R31" s="116">
        <f t="shared" si="7"/>
        <v>0</v>
      </c>
      <c r="S31" s="295"/>
    </row>
    <row r="32" spans="1:21" x14ac:dyDescent="0.25">
      <c r="A32" s="297"/>
      <c r="B32">
        <v>30</v>
      </c>
      <c r="D32">
        <v>2</v>
      </c>
      <c r="E32">
        <v>3</v>
      </c>
      <c r="F32" s="116">
        <f>$B$108*(1)</f>
        <v>1</v>
      </c>
      <c r="G32" s="116">
        <f>$B$109*($B$71)</f>
        <v>0.5</v>
      </c>
      <c r="H32" s="116">
        <f>$B$108*($B$71)</f>
        <v>0.5</v>
      </c>
      <c r="I32" s="116">
        <f>$B$109*($B$69)</f>
        <v>0</v>
      </c>
      <c r="J32" s="28">
        <f t="shared" si="0"/>
        <v>0.5</v>
      </c>
      <c r="K32" s="28">
        <f t="shared" si="1"/>
        <v>0</v>
      </c>
      <c r="L32" s="108">
        <f t="shared" si="4"/>
        <v>0.5</v>
      </c>
      <c r="M32" s="30">
        <f t="shared" si="2"/>
        <v>0.5</v>
      </c>
      <c r="N32" s="28">
        <f t="shared" si="5"/>
        <v>0.25</v>
      </c>
      <c r="O32" s="28">
        <f t="shared" si="6"/>
        <v>0.25</v>
      </c>
      <c r="P32" s="28">
        <f t="shared" si="3"/>
        <v>0.5</v>
      </c>
      <c r="Q32" s="116">
        <f>PRODUCT(NodeProb_WLL3!C61:G61)</f>
        <v>0</v>
      </c>
      <c r="R32" s="116">
        <f t="shared" si="7"/>
        <v>0</v>
      </c>
      <c r="S32" s="295"/>
    </row>
    <row r="33" spans="1:21" x14ac:dyDescent="0.25">
      <c r="A33" s="297"/>
      <c r="B33">
        <v>31</v>
      </c>
      <c r="D33" s="119">
        <v>2</v>
      </c>
      <c r="E33">
        <v>3</v>
      </c>
      <c r="F33" s="116">
        <f>$B$108*($B$72)</f>
        <v>0.75</v>
      </c>
      <c r="G33" s="116">
        <f>$B$109*($B$72)</f>
        <v>0.75</v>
      </c>
      <c r="H33" s="116">
        <f>$B$108*($B$74)</f>
        <v>0</v>
      </c>
      <c r="I33" s="116">
        <f>$B$109*($B$74)</f>
        <v>0</v>
      </c>
      <c r="J33" s="28">
        <f t="shared" si="0"/>
        <v>0</v>
      </c>
      <c r="K33" s="28">
        <f t="shared" si="1"/>
        <v>0</v>
      </c>
      <c r="L33" s="108">
        <f t="shared" si="4"/>
        <v>0.5</v>
      </c>
      <c r="M33" s="30">
        <f t="shared" si="2"/>
        <v>0.5</v>
      </c>
      <c r="N33" s="28">
        <f t="shared" si="5"/>
        <v>0.375</v>
      </c>
      <c r="O33" s="28">
        <f t="shared" si="6"/>
        <v>0.375</v>
      </c>
      <c r="P33" s="28">
        <f t="shared" si="3"/>
        <v>0.75</v>
      </c>
      <c r="Q33" s="116">
        <f>PRODUCT(NodeProb_WLL3!C63:G63)</f>
        <v>5.070167638067484E-2</v>
      </c>
      <c r="R33" s="116">
        <f t="shared" si="7"/>
        <v>3.8026257285506126E-2</v>
      </c>
      <c r="S33" s="295"/>
    </row>
    <row r="34" spans="1:21" x14ac:dyDescent="0.25">
      <c r="A34" s="297"/>
      <c r="B34">
        <v>32</v>
      </c>
      <c r="D34" s="119">
        <v>2</v>
      </c>
      <c r="E34">
        <v>3</v>
      </c>
      <c r="F34" s="116">
        <f>$B$108*($B$68)</f>
        <v>0.5</v>
      </c>
      <c r="G34" s="116">
        <f>$B$109*($B$68)</f>
        <v>0.5</v>
      </c>
      <c r="H34" s="116">
        <f>$B$108*($B$69)</f>
        <v>0</v>
      </c>
      <c r="I34" s="116">
        <f>$B$109*($B$69)</f>
        <v>0</v>
      </c>
      <c r="J34" s="28">
        <f t="shared" si="0"/>
        <v>0</v>
      </c>
      <c r="K34" s="28">
        <f t="shared" si="1"/>
        <v>0</v>
      </c>
      <c r="L34" s="108">
        <f t="shared" si="4"/>
        <v>0.5</v>
      </c>
      <c r="M34" s="30">
        <f t="shared" si="2"/>
        <v>0.5</v>
      </c>
      <c r="N34" s="28">
        <f t="shared" si="5"/>
        <v>0.25</v>
      </c>
      <c r="O34" s="28">
        <f t="shared" si="6"/>
        <v>0.25</v>
      </c>
      <c r="P34" s="28">
        <f t="shared" si="3"/>
        <v>0.5</v>
      </c>
      <c r="Q34" s="116">
        <f>PRODUCT(NodeProb_WLL3!C65:G65)</f>
        <v>5.9920162995342988E-2</v>
      </c>
      <c r="R34" s="116">
        <f t="shared" si="7"/>
        <v>2.9960081497671494E-2</v>
      </c>
      <c r="S34" s="296"/>
    </row>
    <row r="35" spans="1:21" x14ac:dyDescent="0.25">
      <c r="A35" s="297" t="s">
        <v>56</v>
      </c>
      <c r="B35" s="115">
        <v>33</v>
      </c>
      <c r="C35" s="115"/>
      <c r="D35" s="115">
        <v>2</v>
      </c>
      <c r="E35" s="115">
        <v>3</v>
      </c>
      <c r="F35" s="222">
        <f>$B$108*($L$3*$B$68+$M$3*$B$72)</f>
        <v>0.5</v>
      </c>
      <c r="G35" s="222">
        <f>$B$109*($L$4*$B$68+$M$4*$B$72)</f>
        <v>0.5</v>
      </c>
      <c r="H35" s="222">
        <f>$B$108*($L$4*$B$69+$M$4*$B$74)</f>
        <v>0</v>
      </c>
      <c r="I35" s="222">
        <f>$B$109*($L$3*$B$69+$M$3*$B$74)</f>
        <v>0</v>
      </c>
      <c r="J35" s="28">
        <f t="shared" si="0"/>
        <v>0</v>
      </c>
      <c r="K35" s="28">
        <f t="shared" si="1"/>
        <v>0</v>
      </c>
      <c r="L35" s="108">
        <f t="shared" si="4"/>
        <v>0.5</v>
      </c>
      <c r="M35" s="30">
        <f t="shared" si="2"/>
        <v>0.5</v>
      </c>
      <c r="N35" s="28">
        <f t="shared" si="5"/>
        <v>0.25</v>
      </c>
      <c r="O35" s="28">
        <f t="shared" si="6"/>
        <v>0.25</v>
      </c>
      <c r="P35" s="28">
        <f t="shared" si="3"/>
        <v>0.5</v>
      </c>
      <c r="Q35" s="117">
        <f>PRODUCT(NodeProb_WLL3!D3:G3)</f>
        <v>6.729974041557997E-2</v>
      </c>
      <c r="R35" s="117">
        <f t="shared" si="7"/>
        <v>3.3649870207789985E-2</v>
      </c>
      <c r="S35" s="298">
        <f>SUM(R35:R50)</f>
        <v>0.26123726078064435</v>
      </c>
      <c r="T35" s="115"/>
      <c r="U35" s="115"/>
    </row>
    <row r="36" spans="1:21" x14ac:dyDescent="0.25">
      <c r="A36" s="297"/>
      <c r="B36">
        <v>34</v>
      </c>
      <c r="D36" s="119">
        <v>2</v>
      </c>
      <c r="E36">
        <v>3</v>
      </c>
      <c r="F36" s="224">
        <f>$B$108*($L$5*$B$71+$M$5*$B$72)</f>
        <v>0.5</v>
      </c>
      <c r="G36" s="224">
        <f>$B$109*($L$6*1+$M$6*1)</f>
        <v>1</v>
      </c>
      <c r="H36" s="224">
        <f>$B$108*($L$6*$B$69+$M$6*$B$73)</f>
        <v>4.1666666666666664E-2</v>
      </c>
      <c r="I36" s="224">
        <f>$B$109*($L$5*$B$71+$M$5*$B$72)</f>
        <v>0.5</v>
      </c>
      <c r="J36" s="28">
        <f t="shared" si="0"/>
        <v>4.1666666666666664E-2</v>
      </c>
      <c r="K36" s="28">
        <f t="shared" si="1"/>
        <v>0.54166666666666674</v>
      </c>
      <c r="L36" s="108">
        <f t="shared" si="4"/>
        <v>0.45833333333333331</v>
      </c>
      <c r="M36" s="30">
        <f t="shared" si="2"/>
        <v>0.54166666666666674</v>
      </c>
      <c r="N36" s="28">
        <f t="shared" si="5"/>
        <v>0.21006944444444442</v>
      </c>
      <c r="O36" s="28">
        <f t="shared" si="6"/>
        <v>0.22916666666666666</v>
      </c>
      <c r="P36" s="28">
        <f>N36+O36</f>
        <v>0.43923611111111105</v>
      </c>
      <c r="Q36" s="116">
        <f>PRODUCT(NodeProb_WLL3!D7:G7)</f>
        <v>7.2078420208402202E-2</v>
      </c>
      <c r="R36" s="116">
        <f t="shared" si="7"/>
        <v>3.1659444987371103E-2</v>
      </c>
      <c r="S36" s="295"/>
    </row>
    <row r="37" spans="1:21" x14ac:dyDescent="0.25">
      <c r="A37" s="297"/>
      <c r="B37">
        <v>35</v>
      </c>
      <c r="D37" s="119">
        <v>2</v>
      </c>
      <c r="E37">
        <v>3</v>
      </c>
      <c r="F37" s="224">
        <f>$B$108*($L$7*$B$73+$M$7*$B$74)</f>
        <v>3.5714285714285712E-2</v>
      </c>
      <c r="G37" s="224">
        <f>$B$109*($L$8*$B$68+$M$8*$B$71)</f>
        <v>0.5</v>
      </c>
      <c r="H37" s="224">
        <f>$B$108*($L$8*0+$M$8*0)</f>
        <v>0</v>
      </c>
      <c r="I37" s="224">
        <f>$B$109*($L$7*$B$73+$M$7*$B$74)</f>
        <v>3.5714285714285712E-2</v>
      </c>
      <c r="J37" s="28">
        <f t="shared" si="0"/>
        <v>0</v>
      </c>
      <c r="K37" s="28">
        <f t="shared" si="1"/>
        <v>0.4642857142857143</v>
      </c>
      <c r="L37" s="108">
        <f t="shared" si="4"/>
        <v>3.8461538461538457E-2</v>
      </c>
      <c r="M37" s="30">
        <f t="shared" si="2"/>
        <v>0.96153846153846156</v>
      </c>
      <c r="N37" s="28">
        <f t="shared" si="5"/>
        <v>1.3736263736263735E-3</v>
      </c>
      <c r="O37" s="28">
        <f t="shared" si="6"/>
        <v>1.7857142857142856E-2</v>
      </c>
      <c r="P37" s="28">
        <f t="shared" si="3"/>
        <v>1.9230769230769228E-2</v>
      </c>
      <c r="Q37" s="116">
        <f>PRODUCT(NodeProb_WLL3!D11:G11)</f>
        <v>0</v>
      </c>
      <c r="R37" s="116">
        <f t="shared" si="7"/>
        <v>0</v>
      </c>
      <c r="S37" s="295"/>
    </row>
    <row r="38" spans="1:21" x14ac:dyDescent="0.25">
      <c r="A38" s="297"/>
      <c r="B38" s="1">
        <v>36</v>
      </c>
      <c r="C38" s="1"/>
      <c r="D38" s="121">
        <v>2</v>
      </c>
      <c r="E38" s="1">
        <v>3</v>
      </c>
      <c r="F38" s="224">
        <f>$B$108*($L$9*$B$74+$M$9*$B$74)</f>
        <v>0</v>
      </c>
      <c r="G38" s="224">
        <f>$B$109*($L$10*1+$M$10*1)</f>
        <v>1</v>
      </c>
      <c r="H38" s="224">
        <f>$B$108*($L$10*0+$M$10*0)</f>
        <v>0</v>
      </c>
      <c r="I38" s="224">
        <f>$B$109*($L$9*$B$72+$M$9*$B$72)</f>
        <v>0.75</v>
      </c>
      <c r="J38" s="28">
        <f t="shared" si="0"/>
        <v>0</v>
      </c>
      <c r="K38" s="28">
        <f t="shared" si="1"/>
        <v>1</v>
      </c>
      <c r="L38" s="108">
        <f t="shared" si="4"/>
        <v>0</v>
      </c>
      <c r="M38" s="30">
        <f t="shared" si="2"/>
        <v>1</v>
      </c>
      <c r="N38" s="28">
        <f t="shared" si="5"/>
        <v>0</v>
      </c>
      <c r="O38" s="28">
        <f t="shared" si="6"/>
        <v>0</v>
      </c>
      <c r="P38" s="28">
        <f t="shared" si="3"/>
        <v>0</v>
      </c>
      <c r="Q38" s="118">
        <f>PRODUCT(NodeProb_WLL3!D15:G15)</f>
        <v>0.11062183937601783</v>
      </c>
      <c r="R38" s="118">
        <f t="shared" si="7"/>
        <v>0</v>
      </c>
      <c r="S38" s="295"/>
      <c r="T38" s="1"/>
      <c r="U38" s="1"/>
    </row>
    <row r="39" spans="1:21" x14ac:dyDescent="0.25">
      <c r="A39" s="297"/>
      <c r="B39">
        <v>37</v>
      </c>
      <c r="D39">
        <v>2</v>
      </c>
      <c r="E39">
        <v>4</v>
      </c>
      <c r="F39" s="222">
        <f>$B$108*($L$11*$B$68+$M$11*$B$72)</f>
        <v>0.5</v>
      </c>
      <c r="G39" s="222">
        <f>$B$110*($L$12*$B$68+$M$12*$B$72)</f>
        <v>0.5</v>
      </c>
      <c r="H39" s="222">
        <f>$B$108*($L$12*$B$69+$M$12*$B$74)</f>
        <v>0</v>
      </c>
      <c r="I39" s="222">
        <f>$B$110*($L$11*$B$69+$M$11*$B$74)</f>
        <v>0</v>
      </c>
      <c r="J39" s="28">
        <f t="shared" si="0"/>
        <v>0</v>
      </c>
      <c r="K39" s="28">
        <f t="shared" si="1"/>
        <v>0</v>
      </c>
      <c r="L39" s="108">
        <f t="shared" si="4"/>
        <v>0.5</v>
      </c>
      <c r="M39" s="30">
        <f t="shared" si="2"/>
        <v>0.5</v>
      </c>
      <c r="N39" s="28">
        <f t="shared" si="5"/>
        <v>0.25</v>
      </c>
      <c r="O39" s="28">
        <f t="shared" si="6"/>
        <v>0.25</v>
      </c>
      <c r="P39" s="28">
        <f t="shared" si="3"/>
        <v>0.5</v>
      </c>
      <c r="Q39" s="116">
        <f>PRODUCT(NodeProb_WLL3!D19:G19)</f>
        <v>6.729974041557997E-2</v>
      </c>
      <c r="R39" s="116">
        <f t="shared" si="7"/>
        <v>3.3649870207789985E-2</v>
      </c>
      <c r="S39" s="295"/>
    </row>
    <row r="40" spans="1:21" x14ac:dyDescent="0.25">
      <c r="A40" s="297"/>
      <c r="B40">
        <v>38</v>
      </c>
      <c r="D40" s="119">
        <v>2</v>
      </c>
      <c r="E40">
        <v>4</v>
      </c>
      <c r="F40" s="224">
        <f>$B$108*($L$13*$B$71+$M$13*$B$72)</f>
        <v>0.5</v>
      </c>
      <c r="G40" s="224">
        <f>$B$110*($L$14*1+$M$14*1)</f>
        <v>1</v>
      </c>
      <c r="H40" s="224">
        <f>$B$108*($L$14*$B$69+$M$14*$B$73)</f>
        <v>4.1666666666666664E-2</v>
      </c>
      <c r="I40" s="224">
        <f>$B$110*($L$13*$B$71+$M$13*$B$72)</f>
        <v>0.5</v>
      </c>
      <c r="J40" s="28">
        <f t="shared" si="0"/>
        <v>4.1666666666666664E-2</v>
      </c>
      <c r="K40" s="28">
        <f t="shared" si="1"/>
        <v>0.54166666666666674</v>
      </c>
      <c r="L40" s="108">
        <f t="shared" si="4"/>
        <v>0.45833333333333331</v>
      </c>
      <c r="M40" s="30">
        <f t="shared" si="2"/>
        <v>0.54166666666666674</v>
      </c>
      <c r="N40" s="28">
        <f t="shared" si="5"/>
        <v>0.21006944444444442</v>
      </c>
      <c r="O40" s="28">
        <f t="shared" si="6"/>
        <v>0.22916666666666666</v>
      </c>
      <c r="P40" s="28">
        <f t="shared" si="3"/>
        <v>0.43923611111111105</v>
      </c>
      <c r="Q40" s="116">
        <f>PRODUCT(NodeProb_WLL3!D23:G23)</f>
        <v>7.2078420208402202E-2</v>
      </c>
      <c r="R40" s="116">
        <f t="shared" si="7"/>
        <v>3.1659444987371103E-2</v>
      </c>
      <c r="S40" s="295"/>
    </row>
    <row r="41" spans="1:21" x14ac:dyDescent="0.25">
      <c r="A41" s="297"/>
      <c r="B41">
        <v>39</v>
      </c>
      <c r="D41" s="119">
        <v>2</v>
      </c>
      <c r="E41">
        <v>4</v>
      </c>
      <c r="F41" s="224">
        <f>$B$108*($L$15*$B$73+$M$15*$B$74)</f>
        <v>3.5714285714285712E-2</v>
      </c>
      <c r="G41" s="224">
        <f>$B$110*($L$16*$B$68+$M$16*$B$71)</f>
        <v>0.5</v>
      </c>
      <c r="H41" s="224">
        <f>$B$108*($L$16*0+$M$16*0)</f>
        <v>0</v>
      </c>
      <c r="I41" s="224">
        <f>$B$110*($L$15*$B$73+$M$15*$B$74)</f>
        <v>3.5714285714285712E-2</v>
      </c>
      <c r="J41" s="28">
        <f t="shared" si="0"/>
        <v>0</v>
      </c>
      <c r="K41" s="28">
        <f t="shared" si="1"/>
        <v>0.4642857142857143</v>
      </c>
      <c r="L41" s="108">
        <f t="shared" si="4"/>
        <v>3.8461538461538457E-2</v>
      </c>
      <c r="M41" s="30">
        <f t="shared" si="2"/>
        <v>0.96153846153846156</v>
      </c>
      <c r="N41" s="28">
        <f t="shared" si="5"/>
        <v>1.3736263736263735E-3</v>
      </c>
      <c r="O41" s="28">
        <f t="shared" si="6"/>
        <v>1.7857142857142856E-2</v>
      </c>
      <c r="P41" s="28">
        <f t="shared" si="3"/>
        <v>1.9230769230769228E-2</v>
      </c>
      <c r="Q41" s="116">
        <f>PRODUCT(NodeProb_WLL3!D27:G27)</f>
        <v>0</v>
      </c>
      <c r="R41" s="116">
        <f t="shared" si="7"/>
        <v>0</v>
      </c>
      <c r="S41" s="295"/>
    </row>
    <row r="42" spans="1:21" x14ac:dyDescent="0.25">
      <c r="A42" s="297"/>
      <c r="B42" s="1">
        <v>40</v>
      </c>
      <c r="C42" s="1"/>
      <c r="D42" s="121">
        <v>2</v>
      </c>
      <c r="E42" s="1">
        <v>4</v>
      </c>
      <c r="F42" s="224">
        <f>$B$108*($L$17*$B$74+$M$17*$B$74)</f>
        <v>0</v>
      </c>
      <c r="G42" s="224">
        <f>$B$110*($L$18*1+$M$18*1)</f>
        <v>1</v>
      </c>
      <c r="H42" s="224">
        <f>$B$108*($L$18*0+$M$18*0)</f>
        <v>0</v>
      </c>
      <c r="I42" s="224">
        <f>$B$110*($L$17*$B$72+$M$17*$B$72)</f>
        <v>0.75</v>
      </c>
      <c r="J42" s="28">
        <f t="shared" si="0"/>
        <v>0</v>
      </c>
      <c r="K42" s="28">
        <f t="shared" si="1"/>
        <v>1</v>
      </c>
      <c r="L42" s="108">
        <f t="shared" si="4"/>
        <v>0</v>
      </c>
      <c r="M42" s="30">
        <f t="shared" si="2"/>
        <v>1</v>
      </c>
      <c r="N42" s="28">
        <f t="shared" si="5"/>
        <v>0</v>
      </c>
      <c r="O42" s="28">
        <f t="shared" si="6"/>
        <v>0</v>
      </c>
      <c r="P42" s="28">
        <f t="shared" si="3"/>
        <v>0</v>
      </c>
      <c r="Q42" s="118">
        <f>PRODUCT(NodeProb_WLL3!D31:G31)</f>
        <v>0.11062183937601783</v>
      </c>
      <c r="R42" s="118">
        <f t="shared" si="7"/>
        <v>0</v>
      </c>
      <c r="S42" s="295"/>
      <c r="T42" s="1"/>
      <c r="U42" s="1"/>
    </row>
    <row r="43" spans="1:21" x14ac:dyDescent="0.25">
      <c r="A43" s="297"/>
      <c r="B43">
        <v>41</v>
      </c>
      <c r="D43">
        <v>1</v>
      </c>
      <c r="E43" s="115">
        <v>3</v>
      </c>
      <c r="F43" s="222">
        <f>$B$107*($L$19*$B$68+$M$19*$B$72)</f>
        <v>0.5</v>
      </c>
      <c r="G43" s="222">
        <f>$B$109*($L$20*$B$68+$M$20*$B$72)</f>
        <v>0.5</v>
      </c>
      <c r="H43" s="222">
        <f>$B$107*($L$20*$B$69+$M$20*$B$74)</f>
        <v>0</v>
      </c>
      <c r="I43" s="222">
        <f>$B$109*($L$19*$B$69+$M$19*$B$74)</f>
        <v>0</v>
      </c>
      <c r="J43" s="28">
        <f t="shared" si="0"/>
        <v>0</v>
      </c>
      <c r="K43" s="28">
        <f t="shared" si="1"/>
        <v>0</v>
      </c>
      <c r="L43" s="108">
        <f t="shared" si="4"/>
        <v>0.5</v>
      </c>
      <c r="M43" s="30">
        <f t="shared" si="2"/>
        <v>0.5</v>
      </c>
      <c r="N43" s="28">
        <f t="shared" si="5"/>
        <v>0.25</v>
      </c>
      <c r="O43" s="28">
        <f t="shared" si="6"/>
        <v>0.25</v>
      </c>
      <c r="P43" s="28">
        <f t="shared" si="3"/>
        <v>0.5</v>
      </c>
      <c r="Q43" s="116">
        <f>PRODUCT(NodeProb_WLL3!D35:G35)</f>
        <v>6.729974041557997E-2</v>
      </c>
      <c r="R43" s="116">
        <f t="shared" si="7"/>
        <v>3.3649870207789985E-2</v>
      </c>
      <c r="S43" s="295"/>
    </row>
    <row r="44" spans="1:21" x14ac:dyDescent="0.25">
      <c r="A44" s="297"/>
      <c r="B44">
        <v>42</v>
      </c>
      <c r="D44" s="119">
        <v>1</v>
      </c>
      <c r="E44">
        <v>3</v>
      </c>
      <c r="F44" s="224">
        <f>$B$107*($L$21*$B$71+$M$21*$B$72)</f>
        <v>0.5</v>
      </c>
      <c r="G44" s="224">
        <f>$B$109*($L$22*1+$M$22*1)</f>
        <v>1</v>
      </c>
      <c r="H44" s="224">
        <f>$B$107*($L$22*$B$69+$M$22*$B$73)</f>
        <v>4.1666666666666664E-2</v>
      </c>
      <c r="I44" s="224">
        <f>$B$109*($L$21*$B$71+$M$21*$B$72)</f>
        <v>0.5</v>
      </c>
      <c r="J44" s="28">
        <f t="shared" si="0"/>
        <v>4.1666666666666664E-2</v>
      </c>
      <c r="K44" s="28">
        <f t="shared" si="1"/>
        <v>0.54166666666666674</v>
      </c>
      <c r="L44" s="108">
        <f t="shared" si="4"/>
        <v>0.45833333333333331</v>
      </c>
      <c r="M44" s="30">
        <f t="shared" si="2"/>
        <v>0.54166666666666674</v>
      </c>
      <c r="N44" s="28">
        <f t="shared" si="5"/>
        <v>0.21006944444444442</v>
      </c>
      <c r="O44" s="28">
        <f t="shared" si="6"/>
        <v>0.22916666666666666</v>
      </c>
      <c r="P44" s="28">
        <f t="shared" si="3"/>
        <v>0.43923611111111105</v>
      </c>
      <c r="Q44" s="116">
        <f>PRODUCT(NodeProb_WLL3!D39:G39)</f>
        <v>7.2078420208402202E-2</v>
      </c>
      <c r="R44" s="116">
        <f t="shared" si="7"/>
        <v>3.1659444987371103E-2</v>
      </c>
      <c r="S44" s="295"/>
    </row>
    <row r="45" spans="1:21" x14ac:dyDescent="0.25">
      <c r="A45" s="297"/>
      <c r="B45">
        <v>43</v>
      </c>
      <c r="D45" s="119">
        <v>1</v>
      </c>
      <c r="E45">
        <v>3</v>
      </c>
      <c r="F45" s="224">
        <f>$B$107*($L$23*$B$73+$M$23*$B$74)</f>
        <v>3.5714285714285712E-2</v>
      </c>
      <c r="G45" s="224">
        <f>$B$109*($L$24*$B$68+$M$24*$B$71)</f>
        <v>0.5</v>
      </c>
      <c r="H45" s="224">
        <f>$B$107*($L$24*0+$M$24*0)</f>
        <v>0</v>
      </c>
      <c r="I45" s="224">
        <f>$B$109*($L$23*$B$73+$M$23*$B$74)</f>
        <v>3.5714285714285712E-2</v>
      </c>
      <c r="J45" s="28">
        <f t="shared" si="0"/>
        <v>0</v>
      </c>
      <c r="K45" s="28">
        <f t="shared" si="1"/>
        <v>0.4642857142857143</v>
      </c>
      <c r="L45" s="108">
        <f t="shared" si="4"/>
        <v>3.8461538461538457E-2</v>
      </c>
      <c r="M45" s="30">
        <f t="shared" si="2"/>
        <v>0.96153846153846156</v>
      </c>
      <c r="N45" s="28">
        <f t="shared" si="5"/>
        <v>1.3736263736263735E-3</v>
      </c>
      <c r="O45" s="28">
        <f t="shared" si="6"/>
        <v>1.7857142857142856E-2</v>
      </c>
      <c r="P45" s="28">
        <f t="shared" si="3"/>
        <v>1.9230769230769228E-2</v>
      </c>
      <c r="Q45" s="116">
        <f>PRODUCT(NodeProb_WLL3!D43:G43)</f>
        <v>0</v>
      </c>
      <c r="R45" s="116">
        <f t="shared" si="7"/>
        <v>0</v>
      </c>
      <c r="S45" s="295"/>
    </row>
    <row r="46" spans="1:21" x14ac:dyDescent="0.25">
      <c r="A46" s="297"/>
      <c r="B46">
        <v>44</v>
      </c>
      <c r="D46" s="119">
        <v>1</v>
      </c>
      <c r="E46" s="1">
        <v>3</v>
      </c>
      <c r="F46" s="224">
        <f>($L$25*$B$74+$M$25*$B$74)</f>
        <v>0</v>
      </c>
      <c r="G46" s="224">
        <f>$B$109*($L$26*1+$M$26*1)</f>
        <v>1</v>
      </c>
      <c r="H46" s="224">
        <f>$B$107*($L$26*0+$M$26*0)</f>
        <v>0</v>
      </c>
      <c r="I46" s="224">
        <f>$B$109*($L$25*$B$72+$M$25*$B$72)</f>
        <v>0.75</v>
      </c>
      <c r="J46" s="28">
        <f t="shared" si="0"/>
        <v>0</v>
      </c>
      <c r="K46" s="28">
        <f t="shared" si="1"/>
        <v>1</v>
      </c>
      <c r="L46" s="108">
        <f t="shared" si="4"/>
        <v>0</v>
      </c>
      <c r="M46" s="30">
        <f t="shared" si="2"/>
        <v>1</v>
      </c>
      <c r="N46" s="28">
        <f t="shared" si="5"/>
        <v>0</v>
      </c>
      <c r="O46" s="28">
        <f t="shared" si="6"/>
        <v>0</v>
      </c>
      <c r="P46" s="28">
        <f t="shared" si="3"/>
        <v>0</v>
      </c>
      <c r="Q46" s="118">
        <f>PRODUCT(NodeProb_WLL3!D47:G47)</f>
        <v>0.11062183937601783</v>
      </c>
      <c r="R46" s="116">
        <f t="shared" si="7"/>
        <v>0</v>
      </c>
      <c r="S46" s="295"/>
    </row>
    <row r="47" spans="1:21" x14ac:dyDescent="0.25">
      <c r="A47" s="297"/>
      <c r="B47" s="115">
        <v>45</v>
      </c>
      <c r="C47" s="115"/>
      <c r="D47" s="115">
        <v>1</v>
      </c>
      <c r="E47">
        <v>4</v>
      </c>
      <c r="F47" s="222">
        <f>$B$107*($L$27*$B$68+$M$27*$B$72)</f>
        <v>0.5</v>
      </c>
      <c r="G47" s="222">
        <f>$B$110*($L$28*$B$68+$M$28*$B$72)</f>
        <v>0.5</v>
      </c>
      <c r="H47" s="222">
        <f>$B$107*($L$28*$B$69+$M$28*$B$74)</f>
        <v>0</v>
      </c>
      <c r="I47" s="222">
        <f>$B$110*($L$27*$B$69+$M$27*$B$74)</f>
        <v>0</v>
      </c>
      <c r="J47" s="28">
        <f t="shared" si="0"/>
        <v>0</v>
      </c>
      <c r="K47" s="28">
        <f t="shared" si="1"/>
        <v>0</v>
      </c>
      <c r="L47" s="108">
        <f t="shared" si="4"/>
        <v>0.5</v>
      </c>
      <c r="M47" s="30">
        <f t="shared" si="2"/>
        <v>0.5</v>
      </c>
      <c r="N47" s="28">
        <f t="shared" si="5"/>
        <v>0.25</v>
      </c>
      <c r="O47" s="28">
        <f t="shared" si="6"/>
        <v>0.25</v>
      </c>
      <c r="P47" s="28">
        <f t="shared" si="3"/>
        <v>0.5</v>
      </c>
      <c r="Q47" s="116">
        <f>PRODUCT(NodeProb_WLL3!D51:G51)</f>
        <v>6.729974041557997E-2</v>
      </c>
      <c r="R47" s="117">
        <f t="shared" si="7"/>
        <v>3.3649870207789985E-2</v>
      </c>
      <c r="S47" s="295"/>
      <c r="T47" s="115"/>
      <c r="U47" s="115"/>
    </row>
    <row r="48" spans="1:21" x14ac:dyDescent="0.25">
      <c r="A48" s="297"/>
      <c r="B48">
        <v>46</v>
      </c>
      <c r="D48" s="119">
        <v>1</v>
      </c>
      <c r="E48">
        <v>4</v>
      </c>
      <c r="F48" s="224">
        <f>$B$107*($L$29*$B$71+$M$29*$B$72)</f>
        <v>0.5</v>
      </c>
      <c r="G48" s="224">
        <f>$B$110*($L$30*1+$M$30*1)</f>
        <v>1</v>
      </c>
      <c r="H48" s="224">
        <f>$B$107*($L$30*$B$69+$M$30*$B$73)</f>
        <v>4.1666666666666664E-2</v>
      </c>
      <c r="I48" s="224">
        <f>$B$110*($L$29*$B$71+$M$29*$B$72)</f>
        <v>0.5</v>
      </c>
      <c r="J48" s="28">
        <f t="shared" si="0"/>
        <v>4.1666666666666664E-2</v>
      </c>
      <c r="K48" s="28">
        <f t="shared" si="1"/>
        <v>0.54166666666666674</v>
      </c>
      <c r="L48" s="108">
        <f t="shared" si="4"/>
        <v>0.45833333333333331</v>
      </c>
      <c r="M48" s="30">
        <f t="shared" si="2"/>
        <v>0.54166666666666674</v>
      </c>
      <c r="N48" s="28">
        <f t="shared" si="5"/>
        <v>0.21006944444444442</v>
      </c>
      <c r="O48" s="28">
        <f t="shared" si="6"/>
        <v>0.22916666666666666</v>
      </c>
      <c r="P48" s="28">
        <f t="shared" si="3"/>
        <v>0.43923611111111105</v>
      </c>
      <c r="Q48" s="116">
        <f>PRODUCT(NodeProb_WLL3!D55:G55)</f>
        <v>7.2078420208402202E-2</v>
      </c>
      <c r="R48" s="116">
        <f t="shared" si="7"/>
        <v>3.1659444987371103E-2</v>
      </c>
      <c r="S48" s="295"/>
    </row>
    <row r="49" spans="1:21" x14ac:dyDescent="0.25">
      <c r="A49" s="297"/>
      <c r="B49">
        <v>47</v>
      </c>
      <c r="D49" s="119">
        <v>1</v>
      </c>
      <c r="E49">
        <v>4</v>
      </c>
      <c r="F49" s="224">
        <f>$B$107*($L$31*$B$73+$M$31*$B$74)</f>
        <v>3.5714285714285712E-2</v>
      </c>
      <c r="G49" s="224">
        <f>$B$110*($L$32*$B$68+$M$32*$B$71)</f>
        <v>0.5</v>
      </c>
      <c r="H49" s="224">
        <f>$B$107*($L$32*0+$M$32*0)</f>
        <v>0</v>
      </c>
      <c r="I49" s="224">
        <f>$B$110*($L$31*$B$73+$M$31*$B$74)</f>
        <v>3.5714285714285712E-2</v>
      </c>
      <c r="J49" s="28">
        <f t="shared" si="0"/>
        <v>0</v>
      </c>
      <c r="K49" s="28">
        <f t="shared" si="1"/>
        <v>0.4642857142857143</v>
      </c>
      <c r="L49" s="108">
        <f t="shared" si="4"/>
        <v>3.8461538461538457E-2</v>
      </c>
      <c r="M49" s="30">
        <f t="shared" si="2"/>
        <v>0.96153846153846156</v>
      </c>
      <c r="N49" s="28">
        <f t="shared" si="5"/>
        <v>1.3736263736263735E-3</v>
      </c>
      <c r="O49" s="28">
        <f t="shared" si="6"/>
        <v>1.7857142857142856E-2</v>
      </c>
      <c r="P49" s="28">
        <f t="shared" si="3"/>
        <v>1.9230769230769228E-2</v>
      </c>
      <c r="Q49" s="116">
        <f>PRODUCT(NodeProb_WLL3!D59:G59)</f>
        <v>0</v>
      </c>
      <c r="R49" s="116">
        <f t="shared" si="7"/>
        <v>0</v>
      </c>
      <c r="S49" s="295"/>
    </row>
    <row r="50" spans="1:21" x14ac:dyDescent="0.25">
      <c r="A50" s="297"/>
      <c r="B50">
        <v>48</v>
      </c>
      <c r="D50" s="119">
        <v>1</v>
      </c>
      <c r="E50" s="1">
        <v>4</v>
      </c>
      <c r="F50" s="224">
        <f>$B$107*($L$33*$B$74+$M$33*$B$74)</f>
        <v>0</v>
      </c>
      <c r="G50" s="224">
        <f>$B$110*($L$34*1+$M$34*1)</f>
        <v>1</v>
      </c>
      <c r="H50" s="224">
        <f>$B$107*($L$34*0+$M$34*0)</f>
        <v>0</v>
      </c>
      <c r="I50" s="224">
        <f>$B$110*($L$33*$B$72+$M$33*$B$72)</f>
        <v>0.75</v>
      </c>
      <c r="J50" s="28">
        <f t="shared" si="0"/>
        <v>0</v>
      </c>
      <c r="K50" s="28">
        <f t="shared" si="1"/>
        <v>1</v>
      </c>
      <c r="L50" s="108">
        <f t="shared" si="4"/>
        <v>0</v>
      </c>
      <c r="M50" s="30">
        <f t="shared" si="2"/>
        <v>1</v>
      </c>
      <c r="N50" s="28">
        <f t="shared" si="5"/>
        <v>0</v>
      </c>
      <c r="O50" s="28">
        <f t="shared" si="6"/>
        <v>0</v>
      </c>
      <c r="P50" s="28">
        <f t="shared" si="3"/>
        <v>0</v>
      </c>
      <c r="Q50" s="116">
        <f>PRODUCT(NodeProb_WLL3!D63:G63)</f>
        <v>0.11062183937601783</v>
      </c>
      <c r="R50" s="116">
        <f t="shared" si="7"/>
        <v>0</v>
      </c>
      <c r="S50" s="296"/>
    </row>
    <row r="51" spans="1:21" x14ac:dyDescent="0.25">
      <c r="A51" s="292" t="s">
        <v>57</v>
      </c>
      <c r="B51" s="115">
        <v>49</v>
      </c>
      <c r="C51" s="115"/>
      <c r="D51" s="115">
        <v>1</v>
      </c>
      <c r="E51" s="115">
        <v>3</v>
      </c>
      <c r="F51" s="222">
        <f>$L$34*$J$3+$M$34*$J$4</f>
        <v>1</v>
      </c>
      <c r="G51" s="117">
        <f>$K$36</f>
        <v>0.54166666666666674</v>
      </c>
      <c r="H51" s="117">
        <f>$L$36*$J$5+$M$36*$J$6</f>
        <v>0.40972222222222227</v>
      </c>
      <c r="I51" s="223">
        <f>$K$35</f>
        <v>0</v>
      </c>
      <c r="J51" s="28">
        <f t="shared" si="0"/>
        <v>0.45833333333333326</v>
      </c>
      <c r="K51" s="28">
        <f t="shared" si="1"/>
        <v>0</v>
      </c>
      <c r="L51" s="108">
        <f t="shared" si="4"/>
        <v>0.54117647058823515</v>
      </c>
      <c r="M51" s="30">
        <f t="shared" si="2"/>
        <v>0.45882352941176485</v>
      </c>
      <c r="N51" s="28">
        <f t="shared" si="5"/>
        <v>0.27083333333333337</v>
      </c>
      <c r="O51" s="28">
        <f t="shared" si="6"/>
        <v>0.24852941176470597</v>
      </c>
      <c r="P51" s="28">
        <f t="shared" si="3"/>
        <v>0.51936274509803937</v>
      </c>
      <c r="Q51" s="117">
        <f>PRODUCT(NodeProb_WLL3!E3:G3)</f>
        <v>0.13937816062398217</v>
      </c>
      <c r="R51" s="117">
        <f t="shared" si="7"/>
        <v>7.2387824108386845E-2</v>
      </c>
      <c r="S51" s="295">
        <f>SUM(R51:R58)</f>
        <v>0.50955675242728149</v>
      </c>
      <c r="T51" s="115"/>
      <c r="U51" s="115"/>
    </row>
    <row r="52" spans="1:21" x14ac:dyDescent="0.25">
      <c r="A52" s="293"/>
      <c r="B52">
        <v>50</v>
      </c>
      <c r="D52" s="119">
        <v>1</v>
      </c>
      <c r="E52">
        <v>3</v>
      </c>
      <c r="F52" s="224">
        <f>$L$37*$J$7+$M$37*$J$8</f>
        <v>0.50961538461538458</v>
      </c>
      <c r="G52" s="221">
        <f>$K$38</f>
        <v>1</v>
      </c>
      <c r="H52" s="221">
        <f>$L$38*$J$9+$M$38*$J$10</f>
        <v>0</v>
      </c>
      <c r="I52" s="225">
        <f>$K$37</f>
        <v>0.4642857142857143</v>
      </c>
      <c r="J52" s="28">
        <f t="shared" si="0"/>
        <v>0</v>
      </c>
      <c r="K52" s="28">
        <f t="shared" si="1"/>
        <v>0.49038461538461542</v>
      </c>
      <c r="L52" s="108">
        <f t="shared" si="4"/>
        <v>0.47564102564102562</v>
      </c>
      <c r="M52" s="30">
        <f t="shared" si="2"/>
        <v>0.52435897435897438</v>
      </c>
      <c r="N52" s="28">
        <f t="shared" si="5"/>
        <v>0.24239398422090727</v>
      </c>
      <c r="O52" s="28">
        <f t="shared" si="6"/>
        <v>0.25480769230769229</v>
      </c>
      <c r="P52" s="28">
        <f t="shared" si="3"/>
        <v>0.49720167652859959</v>
      </c>
      <c r="Q52" s="116">
        <f>PRODUCT(NodeProb_WLL3!E11:G11)</f>
        <v>0.11062183937601783</v>
      </c>
      <c r="R52" s="116">
        <f t="shared" si="7"/>
        <v>5.5001363998433514E-2</v>
      </c>
      <c r="S52" s="295"/>
    </row>
    <row r="53" spans="1:21" x14ac:dyDescent="0.25">
      <c r="A53" s="293"/>
      <c r="B53">
        <v>51</v>
      </c>
      <c r="D53" s="119">
        <v>1</v>
      </c>
      <c r="E53">
        <v>4</v>
      </c>
      <c r="F53" s="224">
        <f>$L$39*$J$11+$M$39*$J$12</f>
        <v>1</v>
      </c>
      <c r="G53" s="221">
        <f>$K$40</f>
        <v>0.54166666666666674</v>
      </c>
      <c r="H53" s="221">
        <f>$L$40*$J$13+$M$40*$J$14</f>
        <v>0.40972222222222227</v>
      </c>
      <c r="I53" s="225">
        <f>$K$39</f>
        <v>0</v>
      </c>
      <c r="J53" s="28">
        <f t="shared" si="0"/>
        <v>0.45833333333333326</v>
      </c>
      <c r="K53" s="28">
        <f t="shared" si="1"/>
        <v>0</v>
      </c>
      <c r="L53" s="108">
        <f t="shared" si="4"/>
        <v>0.54117647058823515</v>
      </c>
      <c r="M53" s="30">
        <f t="shared" si="2"/>
        <v>0.45882352941176485</v>
      </c>
      <c r="N53" s="28">
        <f t="shared" si="5"/>
        <v>0.27083333333333337</v>
      </c>
      <c r="O53" s="28">
        <f t="shared" si="6"/>
        <v>0.24852941176470597</v>
      </c>
      <c r="P53" s="28">
        <f t="shared" si="3"/>
        <v>0.51936274509803937</v>
      </c>
      <c r="Q53" s="116">
        <f>PRODUCT(NodeProb_WLL3!E19:G19)</f>
        <v>0.13937816062398217</v>
      </c>
      <c r="R53" s="116">
        <f t="shared" si="7"/>
        <v>7.2387824108386845E-2</v>
      </c>
      <c r="S53" s="295"/>
    </row>
    <row r="54" spans="1:21" x14ac:dyDescent="0.25">
      <c r="A54" s="293"/>
      <c r="B54">
        <v>52</v>
      </c>
      <c r="D54" s="119">
        <v>1</v>
      </c>
      <c r="E54">
        <v>4</v>
      </c>
      <c r="F54" s="224">
        <f>$L$41*$J$15+$M$41*$J$16</f>
        <v>0.50961538461538458</v>
      </c>
      <c r="G54" s="221">
        <f>$K$42</f>
        <v>1</v>
      </c>
      <c r="H54" s="221">
        <f>$L$42*$J$17+$M$42*$J$18</f>
        <v>0</v>
      </c>
      <c r="I54" s="225">
        <f>$K$41</f>
        <v>0.4642857142857143</v>
      </c>
      <c r="J54" s="28">
        <f t="shared" si="0"/>
        <v>0</v>
      </c>
      <c r="K54" s="28">
        <f t="shared" si="1"/>
        <v>0.49038461538461542</v>
      </c>
      <c r="L54" s="108">
        <f t="shared" si="4"/>
        <v>0.47564102564102562</v>
      </c>
      <c r="M54" s="30">
        <f t="shared" si="2"/>
        <v>0.52435897435897438</v>
      </c>
      <c r="N54" s="28">
        <f t="shared" si="5"/>
        <v>0.24239398422090727</v>
      </c>
      <c r="O54" s="28">
        <f t="shared" si="6"/>
        <v>0.25480769230769229</v>
      </c>
      <c r="P54" s="28">
        <f t="shared" si="3"/>
        <v>0.49720167652859959</v>
      </c>
      <c r="Q54" s="116">
        <f>PRODUCT(NodeProb_WLL3!E27:G27)</f>
        <v>0.11062183937601783</v>
      </c>
      <c r="R54" s="116">
        <f t="shared" si="7"/>
        <v>5.5001363998433514E-2</v>
      </c>
      <c r="S54" s="295"/>
    </row>
    <row r="55" spans="1:21" x14ac:dyDescent="0.25">
      <c r="A55" s="293"/>
      <c r="B55">
        <v>53</v>
      </c>
      <c r="D55" s="119">
        <v>2</v>
      </c>
      <c r="E55">
        <v>3</v>
      </c>
      <c r="F55" s="224">
        <f>$L$43*$J$19+$M$43*$J$20</f>
        <v>1</v>
      </c>
      <c r="G55" s="221">
        <f>$K$44</f>
        <v>0.54166666666666674</v>
      </c>
      <c r="H55" s="221">
        <f>$L$44*$J$21+$M$44*$J$22</f>
        <v>0.40972222222222227</v>
      </c>
      <c r="I55" s="225">
        <f>$K$43</f>
        <v>0</v>
      </c>
      <c r="J55" s="28">
        <f t="shared" si="0"/>
        <v>0.45833333333333326</v>
      </c>
      <c r="K55" s="28">
        <f t="shared" si="1"/>
        <v>0</v>
      </c>
      <c r="L55" s="108">
        <f t="shared" si="4"/>
        <v>0.54117647058823515</v>
      </c>
      <c r="M55" s="30">
        <f t="shared" si="2"/>
        <v>0.45882352941176485</v>
      </c>
      <c r="N55" s="28">
        <f t="shared" si="5"/>
        <v>0.27083333333333337</v>
      </c>
      <c r="O55" s="28">
        <f t="shared" si="6"/>
        <v>0.24852941176470597</v>
      </c>
      <c r="P55" s="28">
        <f t="shared" si="3"/>
        <v>0.51936274509803937</v>
      </c>
      <c r="Q55" s="116">
        <f>PRODUCT(NodeProb_WLL3!E35:G35)</f>
        <v>0.13937816062398217</v>
      </c>
      <c r="R55" s="116">
        <f t="shared" si="7"/>
        <v>7.2387824108386845E-2</v>
      </c>
      <c r="S55" s="295"/>
    </row>
    <row r="56" spans="1:21" x14ac:dyDescent="0.25">
      <c r="A56" s="293"/>
      <c r="B56">
        <v>54</v>
      </c>
      <c r="D56" s="119">
        <v>2</v>
      </c>
      <c r="E56">
        <v>3</v>
      </c>
      <c r="F56" s="224">
        <f>$L$45*$J$23+$M$45*$J$24</f>
        <v>0.50961538461538458</v>
      </c>
      <c r="G56" s="221">
        <f>$K$46</f>
        <v>1</v>
      </c>
      <c r="H56" s="221">
        <f>$L$46*$J$25+$M$46*$J$26</f>
        <v>0</v>
      </c>
      <c r="I56" s="225">
        <f>$K$45</f>
        <v>0.4642857142857143</v>
      </c>
      <c r="J56" s="28">
        <f t="shared" si="0"/>
        <v>0</v>
      </c>
      <c r="K56" s="28">
        <f t="shared" si="1"/>
        <v>0.49038461538461542</v>
      </c>
      <c r="L56" s="108">
        <f t="shared" si="4"/>
        <v>0.47564102564102562</v>
      </c>
      <c r="M56" s="30">
        <f t="shared" si="2"/>
        <v>0.52435897435897438</v>
      </c>
      <c r="N56" s="28">
        <f t="shared" si="5"/>
        <v>0.24239398422090727</v>
      </c>
      <c r="O56" s="28">
        <f t="shared" si="6"/>
        <v>0.25480769230769229</v>
      </c>
      <c r="P56" s="28">
        <f t="shared" si="3"/>
        <v>0.49720167652859959</v>
      </c>
      <c r="Q56" s="116">
        <f>PRODUCT(NodeProb_WLL3!E43:G43)</f>
        <v>0.11062183937601783</v>
      </c>
      <c r="R56" s="116">
        <f t="shared" si="7"/>
        <v>5.5001363998433514E-2</v>
      </c>
      <c r="S56" s="295"/>
    </row>
    <row r="57" spans="1:21" x14ac:dyDescent="0.25">
      <c r="A57" s="293"/>
      <c r="B57">
        <v>55</v>
      </c>
      <c r="D57" s="119">
        <v>2</v>
      </c>
      <c r="E57">
        <v>4</v>
      </c>
      <c r="F57" s="224">
        <f>$L$47*$J$27+$M$47*$J$28</f>
        <v>1</v>
      </c>
      <c r="G57" s="221">
        <f>$K$48</f>
        <v>0.54166666666666674</v>
      </c>
      <c r="H57" s="221">
        <f>$L$48*$J$29+$M$48*$J$30</f>
        <v>0.40972222222222227</v>
      </c>
      <c r="I57" s="225">
        <f>$K$47</f>
        <v>0</v>
      </c>
      <c r="J57" s="28">
        <f t="shared" si="0"/>
        <v>0.45833333333333326</v>
      </c>
      <c r="K57" s="28">
        <f t="shared" si="1"/>
        <v>0</v>
      </c>
      <c r="L57" s="108">
        <f t="shared" si="4"/>
        <v>0.54117647058823515</v>
      </c>
      <c r="M57" s="30">
        <f t="shared" si="2"/>
        <v>0.45882352941176485</v>
      </c>
      <c r="N57" s="28">
        <f t="shared" si="5"/>
        <v>0.27083333333333337</v>
      </c>
      <c r="O57" s="28">
        <f t="shared" si="6"/>
        <v>0.24852941176470597</v>
      </c>
      <c r="P57" s="28">
        <f t="shared" si="3"/>
        <v>0.51936274509803937</v>
      </c>
      <c r="Q57" s="116">
        <f>PRODUCT(NodeProb_WLL3!E51:G51)</f>
        <v>0.13937816062398217</v>
      </c>
      <c r="R57" s="116">
        <f t="shared" si="7"/>
        <v>7.2387824108386845E-2</v>
      </c>
      <c r="S57" s="295"/>
    </row>
    <row r="58" spans="1:21" x14ac:dyDescent="0.25">
      <c r="A58" s="294"/>
      <c r="B58">
        <v>56</v>
      </c>
      <c r="D58" s="119">
        <v>2</v>
      </c>
      <c r="E58">
        <v>4</v>
      </c>
      <c r="F58" s="226">
        <f>$L$49*$J$31+$M$49*$J$32</f>
        <v>0.50961538461538458</v>
      </c>
      <c r="G58" s="118">
        <f>$K$50</f>
        <v>1</v>
      </c>
      <c r="H58" s="118">
        <f>$L$50*$J$33+$M$50*$J$34</f>
        <v>0</v>
      </c>
      <c r="I58" s="227">
        <f>$K$49</f>
        <v>0.4642857142857143</v>
      </c>
      <c r="J58" s="28">
        <f t="shared" si="0"/>
        <v>0</v>
      </c>
      <c r="K58" s="28">
        <f t="shared" si="1"/>
        <v>0.49038461538461542</v>
      </c>
      <c r="L58" s="108">
        <f t="shared" si="4"/>
        <v>0.47564102564102562</v>
      </c>
      <c r="M58" s="30">
        <f t="shared" si="2"/>
        <v>0.52435897435897438</v>
      </c>
      <c r="N58" s="28">
        <f t="shared" si="5"/>
        <v>0.24239398422090727</v>
      </c>
      <c r="O58" s="28">
        <f t="shared" si="6"/>
        <v>0.25480769230769229</v>
      </c>
      <c r="P58" s="28">
        <f t="shared" si="3"/>
        <v>0.49720167652859959</v>
      </c>
      <c r="Q58" s="116">
        <f>PRODUCT(NodeProb_WLL3!E59:G59)</f>
        <v>0.11062183937601783</v>
      </c>
      <c r="R58" s="116">
        <f t="shared" si="7"/>
        <v>5.5001363998433514E-2</v>
      </c>
      <c r="S58" s="296"/>
    </row>
    <row r="59" spans="1:21" x14ac:dyDescent="0.25">
      <c r="A59" s="292" t="s">
        <v>58</v>
      </c>
      <c r="B59" s="115">
        <v>57</v>
      </c>
      <c r="C59" s="115"/>
      <c r="D59" s="115">
        <v>2</v>
      </c>
      <c r="E59" s="115">
        <v>4</v>
      </c>
      <c r="F59" s="221">
        <f>$L$51*$J$35+$M$51*$J$36</f>
        <v>1.9117647058823534E-2</v>
      </c>
      <c r="G59" s="221">
        <f>$L$52*($L$37*$K$7+$M$37*$K$8)+$M$52*($L$38*$K$9+$M$38*$K$10)</f>
        <v>9.1469428007889524E-3</v>
      </c>
      <c r="H59" s="221">
        <f>$L$52*$J$37+$M$52*$J$38</f>
        <v>0</v>
      </c>
      <c r="I59" s="221">
        <f>$L$51*($L$35*$K$3+$M$35*$K$4)+$M$51*($L$36*$K$5+$M$36*$K$6)</f>
        <v>0</v>
      </c>
      <c r="J59" s="28">
        <f t="shared" si="0"/>
        <v>9.9707042580345819E-3</v>
      </c>
      <c r="K59" s="28">
        <f t="shared" si="1"/>
        <v>0</v>
      </c>
      <c r="L59" s="108">
        <f t="shared" si="4"/>
        <v>0.76077226521013519</v>
      </c>
      <c r="M59" s="30">
        <f t="shared" si="2"/>
        <v>0.23922773478986481</v>
      </c>
      <c r="N59" s="28">
        <f t="shared" si="5"/>
        <v>4.5734714003944762E-3</v>
      </c>
      <c r="O59" s="28">
        <f t="shared" si="6"/>
        <v>2.1882024064852033E-3</v>
      </c>
      <c r="P59" s="28">
        <f t="shared" si="3"/>
        <v>6.7616738068796796E-3</v>
      </c>
      <c r="Q59" s="117">
        <f>PRODUCT(NodeProb_WLL3!F3:G3)</f>
        <v>0.25</v>
      </c>
      <c r="R59" s="117">
        <f t="shared" si="7"/>
        <v>1.6904184517199199E-3</v>
      </c>
      <c r="S59" s="295">
        <f>SUM(R59:R62)</f>
        <v>6.7616738068796796E-3</v>
      </c>
      <c r="T59" s="115"/>
      <c r="U59" s="115"/>
    </row>
    <row r="60" spans="1:21" x14ac:dyDescent="0.25">
      <c r="A60" s="293"/>
      <c r="B60">
        <v>58</v>
      </c>
      <c r="D60" s="119">
        <v>2</v>
      </c>
      <c r="E60">
        <v>3</v>
      </c>
      <c r="F60" s="221">
        <f>$L$53*$J$39+$M$53*$J$40</f>
        <v>1.9117647058823534E-2</v>
      </c>
      <c r="G60" s="221">
        <f>$L$54*($L$41*$K$15+$M$41*$K$16)+$M$54*($L$42*$K$17+$M$42*$K$18)</f>
        <v>9.1469428007889524E-3</v>
      </c>
      <c r="H60" s="221">
        <f>$L$54*$J$41+$M$54*$J$42</f>
        <v>0</v>
      </c>
      <c r="I60" s="221">
        <f>$L$53*($L$39*$K$11+$M$39*$K$12)+$M$53*($L$40*$K$13+$M$40*$K$14)</f>
        <v>0</v>
      </c>
      <c r="J60" s="28">
        <f t="shared" si="0"/>
        <v>9.9707042580345819E-3</v>
      </c>
      <c r="K60" s="28">
        <f t="shared" si="1"/>
        <v>0</v>
      </c>
      <c r="L60" s="108">
        <f t="shared" si="4"/>
        <v>0.76077226521013519</v>
      </c>
      <c r="M60" s="30">
        <f t="shared" si="2"/>
        <v>0.23922773478986481</v>
      </c>
      <c r="N60" s="28">
        <f t="shared" si="5"/>
        <v>4.5734714003944762E-3</v>
      </c>
      <c r="O60" s="28">
        <f t="shared" si="6"/>
        <v>2.1882024064852033E-3</v>
      </c>
      <c r="P60" s="28">
        <f t="shared" si="3"/>
        <v>6.7616738068796796E-3</v>
      </c>
      <c r="Q60" s="116">
        <f>PRODUCT(NodeProb_WLL3!F19:G19)</f>
        <v>0.25</v>
      </c>
      <c r="R60" s="116">
        <f t="shared" si="7"/>
        <v>1.6904184517199199E-3</v>
      </c>
      <c r="S60" s="295"/>
    </row>
    <row r="61" spans="1:21" x14ac:dyDescent="0.25">
      <c r="A61" s="293"/>
      <c r="B61">
        <v>59</v>
      </c>
      <c r="D61" s="119">
        <v>1</v>
      </c>
      <c r="E61">
        <v>4</v>
      </c>
      <c r="F61" s="221">
        <f>$L$55*$J$43+$M$55*$J$44</f>
        <v>1.9117647058823534E-2</v>
      </c>
      <c r="G61" s="221">
        <f>$L$56*($L$45*$K$23+$M$45*$K$24)+$M$56*($L$46*$K$25+$M$46*$K$26)</f>
        <v>9.1469428007889524E-3</v>
      </c>
      <c r="H61" s="221">
        <f>$L$56*$J$45+$M$56*$J$46</f>
        <v>0</v>
      </c>
      <c r="I61" s="221">
        <f>$L$55*($L$43*$K$19+$M$43*$K$20)+$M$55*($L$44*$K$21+$M$44*$K$22)</f>
        <v>0</v>
      </c>
      <c r="J61" s="28">
        <f t="shared" si="0"/>
        <v>9.9707042580345819E-3</v>
      </c>
      <c r="K61" s="28">
        <f t="shared" si="1"/>
        <v>0</v>
      </c>
      <c r="L61" s="108">
        <f t="shared" si="4"/>
        <v>0.76077226521013519</v>
      </c>
      <c r="M61" s="30">
        <f t="shared" si="2"/>
        <v>0.23922773478986481</v>
      </c>
      <c r="N61" s="28">
        <f t="shared" si="5"/>
        <v>4.5734714003944762E-3</v>
      </c>
      <c r="O61" s="28">
        <f t="shared" si="6"/>
        <v>2.1882024064852033E-3</v>
      </c>
      <c r="P61" s="28">
        <f t="shared" si="3"/>
        <v>6.7616738068796796E-3</v>
      </c>
      <c r="Q61" s="116">
        <f>PRODUCT(NodeProb_WLL3!F35:G35)</f>
        <v>0.25</v>
      </c>
      <c r="R61" s="116">
        <f t="shared" si="7"/>
        <v>1.6904184517199199E-3</v>
      </c>
      <c r="S61" s="295"/>
    </row>
    <row r="62" spans="1:21" x14ac:dyDescent="0.25">
      <c r="A62" s="294"/>
      <c r="B62">
        <v>60</v>
      </c>
      <c r="D62" s="119">
        <v>1</v>
      </c>
      <c r="E62">
        <v>3</v>
      </c>
      <c r="F62" s="221">
        <f>$L$57*$J$47+$M$57*$J$48</f>
        <v>1.9117647058823534E-2</v>
      </c>
      <c r="G62" s="221">
        <f>$L$58*($L$49*$K$31+$M$49*$K$32)+$M$58*($L$50*$K$33+$M$50*$K$34)</f>
        <v>9.1469428007889524E-3</v>
      </c>
      <c r="H62" s="221">
        <f>$L$58*$J$49+$M$58*$J$50</f>
        <v>0</v>
      </c>
      <c r="I62" s="221">
        <f>$L$57*($L$47*$K$27+$M$47*$K$28)+$M$57*($L$48*$K$29+$M$48*$K$30)</f>
        <v>0</v>
      </c>
      <c r="J62" s="28">
        <f t="shared" si="0"/>
        <v>9.9707042580345819E-3</v>
      </c>
      <c r="K62" s="28">
        <f t="shared" si="1"/>
        <v>0</v>
      </c>
      <c r="L62" s="108">
        <f t="shared" si="4"/>
        <v>0.76077226521013519</v>
      </c>
      <c r="M62" s="30">
        <f t="shared" si="2"/>
        <v>0.23922773478986481</v>
      </c>
      <c r="N62" s="28">
        <f t="shared" si="5"/>
        <v>4.5734714003944762E-3</v>
      </c>
      <c r="O62" s="28">
        <f t="shared" si="6"/>
        <v>2.1882024064852033E-3</v>
      </c>
      <c r="P62" s="28">
        <f t="shared" si="3"/>
        <v>6.7616738068796796E-3</v>
      </c>
      <c r="Q62" s="118">
        <f>PRODUCT(NodeProb_WLL3!F51:G51)</f>
        <v>0.25</v>
      </c>
      <c r="R62" s="116">
        <f t="shared" si="7"/>
        <v>1.6904184517199199E-3</v>
      </c>
      <c r="S62" s="296"/>
    </row>
    <row r="63" spans="1:21" x14ac:dyDescent="0.25">
      <c r="A63" s="292" t="s">
        <v>59</v>
      </c>
      <c r="B63" s="115">
        <v>61</v>
      </c>
      <c r="C63" s="115"/>
      <c r="D63" s="115">
        <v>3</v>
      </c>
      <c r="E63" s="115">
        <v>4</v>
      </c>
      <c r="F63" s="117">
        <f>$L$59*$K$51+$M$59*$K$52</f>
        <v>0.11731360071426064</v>
      </c>
      <c r="G63" s="221">
        <f>$L$60*$K$53+$M$60*$K$54</f>
        <v>0.11731360071426064</v>
      </c>
      <c r="H63" s="117">
        <f>$K$60</f>
        <v>0</v>
      </c>
      <c r="I63" s="117">
        <f>$K$59</f>
        <v>0</v>
      </c>
      <c r="J63" s="28">
        <f t="shared" si="0"/>
        <v>0</v>
      </c>
      <c r="K63" s="28">
        <f t="shared" si="1"/>
        <v>0</v>
      </c>
      <c r="L63" s="108">
        <f t="shared" si="4"/>
        <v>0.5</v>
      </c>
      <c r="M63" s="30">
        <f t="shared" si="2"/>
        <v>0.5</v>
      </c>
      <c r="N63" s="28">
        <f t="shared" si="5"/>
        <v>5.865680035713032E-2</v>
      </c>
      <c r="O63" s="28">
        <f t="shared" si="6"/>
        <v>5.865680035713032E-2</v>
      </c>
      <c r="P63" s="28">
        <f t="shared" si="3"/>
        <v>0.11731360071426064</v>
      </c>
      <c r="Q63" s="117">
        <f>NodeProb_WLL3!G3</f>
        <v>0.5</v>
      </c>
      <c r="R63" s="117">
        <f t="shared" si="7"/>
        <v>5.865680035713032E-2</v>
      </c>
      <c r="S63" s="295">
        <f>SUM(R63:R64)</f>
        <v>0.11731360071426064</v>
      </c>
      <c r="T63" s="115"/>
      <c r="U63" s="115"/>
    </row>
    <row r="64" spans="1:21" x14ac:dyDescent="0.25">
      <c r="A64" s="294"/>
      <c r="B64">
        <v>62</v>
      </c>
      <c r="D64" s="119">
        <v>3</v>
      </c>
      <c r="E64">
        <v>4</v>
      </c>
      <c r="F64" s="117">
        <f>$L$61*$K$55+$M$61*$K$56</f>
        <v>0.11731360071426064</v>
      </c>
      <c r="G64" s="221">
        <f>$L$62*$K$57+$M$62*$K$58</f>
        <v>0.11731360071426064</v>
      </c>
      <c r="H64" s="117">
        <f>$K$62</f>
        <v>0</v>
      </c>
      <c r="I64" s="117">
        <f>$K$61</f>
        <v>0</v>
      </c>
      <c r="J64" s="28">
        <f t="shared" si="0"/>
        <v>0</v>
      </c>
      <c r="K64" s="28">
        <f t="shared" si="1"/>
        <v>0</v>
      </c>
      <c r="L64" s="108">
        <f t="shared" si="4"/>
        <v>0.5</v>
      </c>
      <c r="M64" s="30">
        <f t="shared" si="2"/>
        <v>0.5</v>
      </c>
      <c r="N64" s="28">
        <f t="shared" si="5"/>
        <v>5.865680035713032E-2</v>
      </c>
      <c r="O64" s="28">
        <f t="shared" si="6"/>
        <v>5.865680035713032E-2</v>
      </c>
      <c r="P64" s="28">
        <f t="shared" si="3"/>
        <v>0.11731360071426064</v>
      </c>
      <c r="Q64" s="116">
        <f>NodeProb_WLL3!G35</f>
        <v>0.5</v>
      </c>
      <c r="R64" s="116">
        <f t="shared" si="7"/>
        <v>5.865680035713032E-2</v>
      </c>
      <c r="S64" s="295"/>
    </row>
    <row r="65" spans="1:21" x14ac:dyDescent="0.25">
      <c r="A65" s="122" t="s">
        <v>60</v>
      </c>
      <c r="B65" s="123">
        <v>63</v>
      </c>
      <c r="C65" s="123"/>
      <c r="D65" s="123">
        <v>1</v>
      </c>
      <c r="E65" s="123">
        <v>2</v>
      </c>
      <c r="F65" s="124">
        <f>$L$63*($L$59*$J$51+$M$59*$J$52)+$M$63*($L$60*$J$53+$M$60*$J$54)</f>
        <v>0.3486872882213119</v>
      </c>
      <c r="G65" s="124">
        <f>$L$64*($L$61*$J$55+$M$61*$J$56)+$M$64*($L$62*$J$57+$M$62*$J$58)</f>
        <v>0.3486872882213119</v>
      </c>
      <c r="H65" s="124">
        <f>$L$64*$J$61+$M$64*$J$62</f>
        <v>9.9707042580345819E-3</v>
      </c>
      <c r="I65" s="124">
        <f>$L$63*$J$59+$M$63*$J$60</f>
        <v>9.9707042580345819E-3</v>
      </c>
      <c r="J65" s="28">
        <f t="shared" si="0"/>
        <v>9.9707042580345906E-3</v>
      </c>
      <c r="K65" s="28">
        <f t="shared" si="1"/>
        <v>9.9707042580345819E-3</v>
      </c>
      <c r="L65" s="108">
        <f t="shared" si="4"/>
        <v>0.5</v>
      </c>
      <c r="M65" s="30">
        <f t="shared" si="2"/>
        <v>0.5</v>
      </c>
      <c r="N65" s="28">
        <f t="shared" si="5"/>
        <v>0.16935829198163865</v>
      </c>
      <c r="O65" s="28">
        <f t="shared" si="6"/>
        <v>0.16935829198163865</v>
      </c>
      <c r="P65" s="28">
        <f t="shared" si="3"/>
        <v>0.33871658396327731</v>
      </c>
      <c r="Q65" s="124">
        <v>1</v>
      </c>
      <c r="R65" s="124">
        <f t="shared" si="7"/>
        <v>0.33871658396327731</v>
      </c>
      <c r="S65" s="125">
        <f>R65</f>
        <v>0.33871658396327731</v>
      </c>
      <c r="T65" s="123"/>
      <c r="U65" s="123"/>
    </row>
    <row r="66" spans="1:21" x14ac:dyDescent="0.25">
      <c r="F66" s="113"/>
      <c r="G66" s="113"/>
      <c r="H66" s="113"/>
      <c r="I66" s="113"/>
      <c r="J66" s="113"/>
      <c r="K66" s="113"/>
      <c r="L66" s="113"/>
      <c r="M66" s="113"/>
      <c r="N66" s="113"/>
      <c r="O66" s="113"/>
      <c r="P66" s="113"/>
      <c r="R66" s="126" t="s">
        <v>17</v>
      </c>
      <c r="S66" s="127">
        <f>SUM(S3:S65)</f>
        <v>1.5235508318771545</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9.9707042580345906E-3</v>
      </c>
      <c r="F77" s="113"/>
      <c r="G77" s="113"/>
      <c r="H77" s="113"/>
      <c r="I77" s="113"/>
      <c r="J77" s="113"/>
      <c r="K77" s="113"/>
      <c r="L77" s="113"/>
      <c r="M77" s="113"/>
      <c r="N77" s="113"/>
      <c r="O77" s="113"/>
      <c r="P77" s="113"/>
    </row>
    <row r="78" spans="1:21" x14ac:dyDescent="0.25">
      <c r="A78" s="14"/>
      <c r="C78" t="s">
        <v>34</v>
      </c>
      <c r="D78" s="130">
        <f>$K$65</f>
        <v>9.9707042580345819E-3</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4.9853521290172936E-3</v>
      </c>
      <c r="G82" s="113"/>
      <c r="H82" s="113"/>
      <c r="I82" s="113"/>
      <c r="J82" s="113"/>
      <c r="K82" s="113"/>
      <c r="L82" s="113"/>
      <c r="M82" s="113"/>
      <c r="N82" s="113"/>
      <c r="O82" s="113"/>
      <c r="P82" s="113"/>
    </row>
    <row r="83" spans="1:16" x14ac:dyDescent="0.25">
      <c r="A83" s="136" t="s">
        <v>5</v>
      </c>
      <c r="B83" s="127">
        <f>D77</f>
        <v>9.9707042580345906E-3</v>
      </c>
      <c r="C83" s="116">
        <f>(B83-$F$82)*(B83-$F$82)</f>
        <v>2.4853735850297295E-5</v>
      </c>
      <c r="F83" s="137"/>
      <c r="G83" s="113"/>
      <c r="H83" s="113"/>
      <c r="I83" s="113"/>
      <c r="J83" s="113"/>
      <c r="K83" s="113"/>
      <c r="L83" s="113"/>
      <c r="M83" s="113"/>
      <c r="N83" s="113"/>
      <c r="O83" s="113"/>
      <c r="P83" s="113"/>
    </row>
    <row r="84" spans="1:16" x14ac:dyDescent="0.25">
      <c r="A84" s="136" t="s">
        <v>4</v>
      </c>
      <c r="B84" s="127">
        <f>D78</f>
        <v>9.9707042580345819E-3</v>
      </c>
      <c r="C84" s="116">
        <f>(B84-$F$82)*(B84-$F$82)</f>
        <v>2.485373585029721E-5</v>
      </c>
      <c r="F84" s="137"/>
      <c r="G84" s="113"/>
      <c r="H84" s="113"/>
      <c r="I84" s="113"/>
      <c r="J84" s="113"/>
      <c r="K84" s="113"/>
      <c r="L84" s="113"/>
      <c r="M84" s="113"/>
      <c r="N84" s="113"/>
      <c r="O84" s="113"/>
      <c r="P84" s="113"/>
    </row>
    <row r="85" spans="1:16" x14ac:dyDescent="0.25">
      <c r="A85" s="136" t="s">
        <v>3</v>
      </c>
      <c r="B85" s="127">
        <f>D79</f>
        <v>0</v>
      </c>
      <c r="C85" s="116">
        <f>(B85-$F$82)*(B85-$F$82)</f>
        <v>2.4853735850297261E-5</v>
      </c>
      <c r="F85" s="137"/>
      <c r="G85" s="113"/>
      <c r="H85" s="113"/>
      <c r="I85" s="113"/>
      <c r="J85" s="113"/>
      <c r="K85" s="113"/>
      <c r="L85" s="113"/>
      <c r="M85" s="113"/>
      <c r="N85" s="113"/>
      <c r="O85" s="113"/>
      <c r="P85" s="113"/>
    </row>
    <row r="86" spans="1:16" x14ac:dyDescent="0.25">
      <c r="A86" s="136" t="s">
        <v>2</v>
      </c>
      <c r="B86" s="127">
        <f>D80</f>
        <v>0</v>
      </c>
      <c r="C86" s="116">
        <f>(B86-$F$82)*(B86-$F$82)</f>
        <v>2.4853735850297261E-5</v>
      </c>
      <c r="F86" s="137"/>
      <c r="G86" s="113"/>
      <c r="H86" s="113"/>
      <c r="I86" s="113"/>
      <c r="J86" s="113"/>
      <c r="K86" s="113"/>
      <c r="L86" s="113"/>
      <c r="M86" s="113"/>
      <c r="N86" s="113"/>
      <c r="O86" s="113"/>
      <c r="P86" s="113"/>
    </row>
    <row r="87" spans="1:16" x14ac:dyDescent="0.25">
      <c r="A87" s="14"/>
      <c r="B87" s="126" t="s">
        <v>39</v>
      </c>
      <c r="C87" s="116">
        <f>SUM(C83:C86)</f>
        <v>9.9414943401189017E-5</v>
      </c>
      <c r="F87" s="137"/>
      <c r="G87" s="113"/>
      <c r="H87" s="113"/>
      <c r="I87" s="113"/>
      <c r="J87" s="113"/>
      <c r="K87" s="113"/>
      <c r="L87" s="113"/>
      <c r="M87" s="113"/>
      <c r="N87" s="113"/>
      <c r="O87" s="113"/>
      <c r="P87" s="113"/>
    </row>
    <row r="88" spans="1:16" x14ac:dyDescent="0.25">
      <c r="A88" s="138"/>
      <c r="B88" s="126" t="s">
        <v>40</v>
      </c>
      <c r="C88" s="116">
        <f>C87/4</f>
        <v>2.4853735850297254E-5</v>
      </c>
      <c r="F88" s="137"/>
      <c r="G88" s="113"/>
      <c r="H88" s="113"/>
      <c r="I88" s="113"/>
      <c r="J88" s="113"/>
      <c r="K88" s="113"/>
      <c r="L88" s="113"/>
      <c r="M88" s="113"/>
      <c r="N88" s="113"/>
      <c r="O88" s="113"/>
      <c r="P88" s="113"/>
    </row>
    <row r="89" spans="1:16" x14ac:dyDescent="0.25">
      <c r="A89" s="14"/>
      <c r="B89" s="126" t="s">
        <v>41</v>
      </c>
      <c r="C89" s="116">
        <f>SQRT(C88)</f>
        <v>4.9853521290172927E-3</v>
      </c>
      <c r="F89" s="137"/>
      <c r="G89" s="113"/>
      <c r="H89" s="113"/>
      <c r="I89" s="113"/>
      <c r="J89" s="113"/>
      <c r="K89" s="113"/>
      <c r="L89" s="113"/>
      <c r="M89" s="113"/>
      <c r="N89" s="113"/>
      <c r="O89" s="113"/>
      <c r="P89" s="113"/>
    </row>
    <row r="90" spans="1:16" ht="16.5" thickBot="1" x14ac:dyDescent="0.3">
      <c r="A90" s="103"/>
      <c r="B90" s="139" t="s">
        <v>42</v>
      </c>
      <c r="C90" s="140">
        <f>IF($F$82=0,0,$C$89/$F$82)</f>
        <v>0.99999999999999978</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9.970704258035E-3</v>
      </c>
      <c r="C94" s="116">
        <f>(B94-$F$94)*(B94-$F$94)</f>
        <v>2.4853735850299321E-5</v>
      </c>
      <c r="D94" s="113"/>
      <c r="E94" t="s">
        <v>38</v>
      </c>
      <c r="F94" s="145">
        <f>AVERAGE(B94:B97)</f>
        <v>4.9853521290175E-3</v>
      </c>
      <c r="G94" s="113"/>
      <c r="H94" s="113"/>
      <c r="I94" s="113"/>
      <c r="J94" s="113"/>
      <c r="K94" s="113"/>
      <c r="L94" s="113"/>
      <c r="M94" s="113"/>
    </row>
    <row r="95" spans="1:16" x14ac:dyDescent="0.25">
      <c r="A95" s="136" t="s">
        <v>4</v>
      </c>
      <c r="B95" s="127">
        <f>ROUND(D78,15)</f>
        <v>9.970704258035E-3</v>
      </c>
      <c r="C95" s="116">
        <f>(B95-$F$94)*(B95-$F$94)</f>
        <v>2.4853735850299321E-5</v>
      </c>
      <c r="D95" s="113"/>
      <c r="E95" s="113"/>
      <c r="F95" s="137"/>
      <c r="G95" s="113"/>
      <c r="H95" s="113"/>
      <c r="I95" s="113"/>
      <c r="J95" s="113"/>
      <c r="K95" s="113"/>
      <c r="L95" s="113"/>
      <c r="M95" s="113"/>
    </row>
    <row r="96" spans="1:16" x14ac:dyDescent="0.25">
      <c r="A96" s="136" t="s">
        <v>3</v>
      </c>
      <c r="B96" s="127">
        <f>ROUND(D79,15)</f>
        <v>0</v>
      </c>
      <c r="C96" s="116">
        <f>(B96-$F$94)*(B96-$F$94)</f>
        <v>2.4853735850299321E-5</v>
      </c>
      <c r="D96" s="113"/>
      <c r="E96" s="113"/>
      <c r="F96" s="137"/>
      <c r="G96" s="113"/>
      <c r="H96" s="113"/>
      <c r="I96" s="113"/>
      <c r="J96" s="113"/>
      <c r="K96" s="113"/>
      <c r="L96" s="113"/>
      <c r="M96" s="113"/>
    </row>
    <row r="97" spans="1:16" x14ac:dyDescent="0.25">
      <c r="A97" s="136" t="s">
        <v>2</v>
      </c>
      <c r="B97" s="127">
        <f>ROUND(D80,15)</f>
        <v>0</v>
      </c>
      <c r="C97" s="116">
        <f>(B97-$F$94)*(B97-$F$94)</f>
        <v>2.4853735850299321E-5</v>
      </c>
      <c r="D97" s="113"/>
      <c r="E97" s="113"/>
      <c r="F97" s="137"/>
      <c r="G97" s="113"/>
      <c r="H97" s="113"/>
      <c r="I97" s="113"/>
      <c r="J97" s="113"/>
      <c r="K97" s="113"/>
      <c r="L97" s="113"/>
      <c r="M97" s="113"/>
    </row>
    <row r="98" spans="1:16" x14ac:dyDescent="0.25">
      <c r="A98" s="14"/>
      <c r="B98" s="126" t="s">
        <v>39</v>
      </c>
      <c r="C98" s="116">
        <f>SUM(C94:C97)</f>
        <v>9.9414943401197284E-5</v>
      </c>
      <c r="D98" s="113"/>
      <c r="E98" s="113"/>
      <c r="F98" s="137"/>
      <c r="G98" s="113"/>
      <c r="H98" s="113"/>
      <c r="I98" s="113"/>
      <c r="J98" s="113"/>
      <c r="K98" s="113"/>
      <c r="L98" s="113"/>
      <c r="M98" s="113"/>
    </row>
    <row r="99" spans="1:16" x14ac:dyDescent="0.25">
      <c r="A99" s="138"/>
      <c r="B99" s="126" t="s">
        <v>40</v>
      </c>
      <c r="C99" s="116">
        <f>C98/4</f>
        <v>2.4853735850299321E-5</v>
      </c>
      <c r="D99" s="113"/>
      <c r="E99" s="113"/>
      <c r="F99" s="137"/>
      <c r="G99" s="113"/>
      <c r="H99" s="113"/>
      <c r="I99" s="113"/>
      <c r="J99" s="113"/>
      <c r="K99" s="113"/>
      <c r="L99" s="113"/>
      <c r="M99" s="113"/>
    </row>
    <row r="100" spans="1:16" x14ac:dyDescent="0.25">
      <c r="A100" s="14"/>
      <c r="B100" s="126" t="s">
        <v>41</v>
      </c>
      <c r="C100" s="116">
        <f>SQRT(C99)</f>
        <v>4.9853521290175E-3</v>
      </c>
      <c r="D100" s="113"/>
      <c r="E100" s="113"/>
      <c r="F100" s="137"/>
      <c r="G100" s="113"/>
      <c r="H100" s="113"/>
      <c r="I100" s="113"/>
      <c r="J100" s="113"/>
      <c r="K100" s="113"/>
      <c r="L100" s="113"/>
      <c r="M100" s="113"/>
    </row>
    <row r="101" spans="1:16" ht="16.5" thickBot="1" x14ac:dyDescent="0.3">
      <c r="A101" s="103"/>
      <c r="B101" s="139" t="s">
        <v>42</v>
      </c>
      <c r="C101" s="140">
        <f>IF($F$94=0,0,$C$100/$F$94)</f>
        <v>1</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1.0157005545847697</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9aW+AFcrLXjS5xbh6xECoxibC51sB6BMjHFtwI9nf6IPfUQZw1GlM1xeLwn2ztq+4lDUuuNRQjblSwRVf0fLMA==" saltValue="gZp2CevhwRO+Zs3lt+smVg=="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71" priority="3" operator="containsText" text="WAHR">
      <formula>NOT(ISERROR(SEARCH("WAHR",B81)))</formula>
    </cfRule>
    <cfRule type="containsText" dxfId="70" priority="4" operator="containsText" text="FALSCH">
      <formula>NOT(ISERROR(SEARCH("FALSCH",B81)))</formula>
    </cfRule>
  </conditionalFormatting>
  <conditionalFormatting sqref="I92:J103 L104:M271">
    <cfRule type="expression" dxfId="69" priority="7">
      <formula>IF(#REF!="FALSCH", , )</formula>
    </cfRule>
  </conditionalFormatting>
  <conditionalFormatting sqref="L1:M91">
    <cfRule type="expression" dxfId="68" priority="1">
      <formula>IF(#REF!="FALSCH", , )</formula>
    </cfRule>
  </conditionalFormatting>
  <conditionalFormatting sqref="N2:P2">
    <cfRule type="expression" dxfId="67" priority="5">
      <formula>IF(#REF!="FALSCH", , )</formula>
    </cfRule>
  </conditionalFormatting>
  <conditionalFormatting sqref="R2 T2">
    <cfRule type="expression" dxfId="66"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4">
    <tabColor theme="1" tint="0.499984740745262"/>
  </sheetPr>
  <dimension ref="A1:U271"/>
  <sheetViews>
    <sheetView zoomScale="85" zoomScaleNormal="85" workbookViewId="0">
      <selection activeCell="F36" sqref="F36"/>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16" width="18" bestFit="1" customWidth="1"/>
    <col min="17" max="17" width="24.625" bestFit="1" customWidth="1"/>
    <col min="18" max="18" width="18" bestFit="1" customWidth="1"/>
    <col min="19" max="19" width="17" bestFit="1" customWidth="1"/>
  </cols>
  <sheetData>
    <row r="1" spans="1:21" x14ac:dyDescent="0.25">
      <c r="A1" t="s">
        <v>78</v>
      </c>
      <c r="D1" s="228"/>
      <c r="E1" s="228"/>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s="269">
        <v>1</v>
      </c>
      <c r="E3" s="269">
        <v>3</v>
      </c>
      <c r="F3" s="116">
        <f>1*$B$107</f>
        <v>1</v>
      </c>
      <c r="G3" s="116">
        <f>$B$71*$B$109</f>
        <v>0.5</v>
      </c>
      <c r="H3" s="116">
        <f>$B$71*$B$107</f>
        <v>0.5</v>
      </c>
      <c r="I3" s="116">
        <f>$B$69*$B$109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0.5</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117">
        <f>PRODUCT(NodeProb_WLL3!C3:G3)</f>
        <v>6.4711288861134586E-2</v>
      </c>
      <c r="R3" s="117">
        <f>$P3*$Q3</f>
        <v>3.2355644430567293E-2</v>
      </c>
      <c r="S3" s="295">
        <f>SUM(R3:R34)</f>
        <v>0.305388393604206</v>
      </c>
      <c r="T3" s="115"/>
      <c r="U3" s="115"/>
    </row>
    <row r="4" spans="1:21" x14ac:dyDescent="0.25">
      <c r="A4" s="297"/>
      <c r="B4">
        <v>2</v>
      </c>
      <c r="D4" s="269">
        <v>1</v>
      </c>
      <c r="E4" s="269">
        <v>3</v>
      </c>
      <c r="F4" s="116">
        <f>1*$B$107</f>
        <v>1</v>
      </c>
      <c r="G4" s="116">
        <f>$B$72*$B$109</f>
        <v>0.75</v>
      </c>
      <c r="H4" s="116">
        <f>$B$72*$B$107</f>
        <v>0.75</v>
      </c>
      <c r="I4" s="116">
        <f>$B$73*$B$109</f>
        <v>0.16666666666666666</v>
      </c>
      <c r="J4" s="28">
        <f t="shared" si="0"/>
        <v>0.75</v>
      </c>
      <c r="K4" s="28">
        <f t="shared" si="1"/>
        <v>0.5</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0.21428571428571427</v>
      </c>
      <c r="M4" s="30">
        <f t="shared" si="2"/>
        <v>0.7857142857142857</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5.3571428571428568E-2</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0.125</v>
      </c>
      <c r="P4" s="28">
        <f t="shared" si="3"/>
        <v>0.17857142857142858</v>
      </c>
      <c r="Q4" s="116">
        <f>PRODUCT(NodeProb_WLL3!C5:G5)</f>
        <v>2.5884515544453814E-3</v>
      </c>
      <c r="R4" s="116">
        <f t="shared" ref="R4:R65" si="7">$P4*$Q4</f>
        <v>4.6222349186524666E-4</v>
      </c>
      <c r="S4" s="295"/>
    </row>
    <row r="5" spans="1:21" x14ac:dyDescent="0.25">
      <c r="A5" s="297"/>
      <c r="B5">
        <v>3</v>
      </c>
      <c r="D5" s="269">
        <v>1</v>
      </c>
      <c r="E5" s="269">
        <v>3</v>
      </c>
      <c r="F5" s="116">
        <f>1*$B$107</f>
        <v>1</v>
      </c>
      <c r="G5" s="116">
        <f>1*$B$109</f>
        <v>1</v>
      </c>
      <c r="H5" s="116">
        <f>$B$68*$B$107</f>
        <v>0.5</v>
      </c>
      <c r="I5" s="116">
        <f>$B$68*$B$109</f>
        <v>0.5</v>
      </c>
      <c r="J5" s="28">
        <f t="shared" si="0"/>
        <v>0.5</v>
      </c>
      <c r="K5" s="28">
        <f t="shared" si="1"/>
        <v>0.5</v>
      </c>
      <c r="L5" s="108">
        <f t="shared" si="4"/>
        <v>0.5</v>
      </c>
      <c r="M5" s="30">
        <f t="shared" si="2"/>
        <v>0.5</v>
      </c>
      <c r="N5" s="28">
        <f t="shared" si="5"/>
        <v>0.25</v>
      </c>
      <c r="O5" s="28">
        <f t="shared" si="6"/>
        <v>0.25</v>
      </c>
      <c r="P5" s="28">
        <f t="shared" si="3"/>
        <v>0.5</v>
      </c>
      <c r="Q5" s="116">
        <f>PRODUCT(NodeProb_WLL3!C7:G7)</f>
        <v>3.6039210104201101E-2</v>
      </c>
      <c r="R5" s="116">
        <f t="shared" si="7"/>
        <v>1.8019605052100551E-2</v>
      </c>
      <c r="S5" s="295"/>
    </row>
    <row r="6" spans="1:21" x14ac:dyDescent="0.25">
      <c r="A6" s="297"/>
      <c r="B6">
        <v>4</v>
      </c>
      <c r="D6" s="269">
        <v>1</v>
      </c>
      <c r="E6" s="269">
        <v>3</v>
      </c>
      <c r="F6" s="116">
        <f>1*$B$107</f>
        <v>1</v>
      </c>
      <c r="G6" s="116">
        <f>1*$B$109</f>
        <v>1</v>
      </c>
      <c r="H6" s="116">
        <f>$B$68*$B$107</f>
        <v>0.5</v>
      </c>
      <c r="I6" s="116">
        <f>$B$68*$B$109</f>
        <v>0.5</v>
      </c>
      <c r="J6" s="28">
        <f t="shared" si="0"/>
        <v>0.5</v>
      </c>
      <c r="K6" s="28">
        <f t="shared" si="1"/>
        <v>0.5</v>
      </c>
      <c r="L6" s="108">
        <f t="shared" si="4"/>
        <v>0.5</v>
      </c>
      <c r="M6" s="30">
        <f t="shared" si="2"/>
        <v>0.5</v>
      </c>
      <c r="N6" s="28">
        <f t="shared" si="5"/>
        <v>0.25</v>
      </c>
      <c r="O6" s="28">
        <f t="shared" si="6"/>
        <v>0.25</v>
      </c>
      <c r="P6" s="28">
        <f t="shared" si="3"/>
        <v>0.5</v>
      </c>
      <c r="Q6" s="116">
        <f>PRODUCT(NodeProb_WLL3!C9:G9)</f>
        <v>3.6039210104201101E-2</v>
      </c>
      <c r="R6" s="116">
        <f t="shared" si="7"/>
        <v>1.8019605052100551E-2</v>
      </c>
      <c r="S6" s="295"/>
    </row>
    <row r="7" spans="1:21" x14ac:dyDescent="0.25">
      <c r="A7" s="297"/>
      <c r="B7">
        <v>5</v>
      </c>
      <c r="D7" s="269">
        <v>2</v>
      </c>
      <c r="E7" s="269">
        <v>4</v>
      </c>
      <c r="F7" s="116">
        <f>$B$72*$B$108</f>
        <v>0.75</v>
      </c>
      <c r="G7" s="116">
        <f>$B$72*$B$110</f>
        <v>0.75</v>
      </c>
      <c r="H7" s="116">
        <f>$B$74*$B$108</f>
        <v>0</v>
      </c>
      <c r="I7" s="116">
        <f>$B$74*$B$110</f>
        <v>0</v>
      </c>
      <c r="J7" s="28">
        <f t="shared" si="0"/>
        <v>0</v>
      </c>
      <c r="K7" s="28">
        <f t="shared" si="1"/>
        <v>0</v>
      </c>
      <c r="L7" s="108">
        <f t="shared" si="4"/>
        <v>0.5</v>
      </c>
      <c r="M7" s="30">
        <f t="shared" si="2"/>
        <v>0.5</v>
      </c>
      <c r="N7" s="28">
        <f t="shared" si="5"/>
        <v>0.375</v>
      </c>
      <c r="O7" s="28">
        <f t="shared" si="6"/>
        <v>0.375</v>
      </c>
      <c r="P7" s="28">
        <f t="shared" si="3"/>
        <v>0.75</v>
      </c>
      <c r="Q7" s="116">
        <f>PRODUCT(NodeProb_WLL3!C11:G11)</f>
        <v>0</v>
      </c>
      <c r="R7" s="116">
        <f t="shared" si="7"/>
        <v>0</v>
      </c>
      <c r="S7" s="295"/>
    </row>
    <row r="8" spans="1:21" x14ac:dyDescent="0.25">
      <c r="A8" s="297"/>
      <c r="B8">
        <v>6</v>
      </c>
      <c r="D8" s="269">
        <v>2</v>
      </c>
      <c r="E8" s="269">
        <v>4</v>
      </c>
      <c r="F8" s="116">
        <f>$B$72*$B$108</f>
        <v>0.75</v>
      </c>
      <c r="G8" s="116">
        <f>$B$72*$B$110</f>
        <v>0.75</v>
      </c>
      <c r="H8" s="116">
        <f>$B$74*$B$108</f>
        <v>0</v>
      </c>
      <c r="I8" s="116">
        <f>$B$74*$B$110</f>
        <v>0</v>
      </c>
      <c r="J8" s="28">
        <f t="shared" si="0"/>
        <v>0</v>
      </c>
      <c r="K8" s="28">
        <f t="shared" si="1"/>
        <v>0</v>
      </c>
      <c r="L8" s="108">
        <f t="shared" si="4"/>
        <v>0.5</v>
      </c>
      <c r="M8" s="30">
        <f t="shared" si="2"/>
        <v>0.5</v>
      </c>
      <c r="N8" s="28">
        <f t="shared" si="5"/>
        <v>0.375</v>
      </c>
      <c r="O8" s="28">
        <f t="shared" si="6"/>
        <v>0.375</v>
      </c>
      <c r="P8" s="28">
        <f t="shared" si="3"/>
        <v>0.75</v>
      </c>
      <c r="Q8" s="116">
        <f>PRODUCT(NodeProb_WLL3!C13:G13)</f>
        <v>0</v>
      </c>
      <c r="R8" s="116">
        <f t="shared" si="7"/>
        <v>0</v>
      </c>
      <c r="S8" s="295"/>
    </row>
    <row r="9" spans="1:21" x14ac:dyDescent="0.25">
      <c r="A9" s="297"/>
      <c r="B9">
        <v>7</v>
      </c>
      <c r="D9" s="269">
        <v>2</v>
      </c>
      <c r="E9" s="269">
        <v>4</v>
      </c>
      <c r="F9" s="116">
        <f>$B$74*$B$108</f>
        <v>0</v>
      </c>
      <c r="G9" s="116">
        <f>$B$71*$B$110</f>
        <v>0.5</v>
      </c>
      <c r="H9" s="116">
        <f>0*$B$108</f>
        <v>0</v>
      </c>
      <c r="I9" s="220">
        <f>$B$74*$B$110</f>
        <v>0</v>
      </c>
      <c r="J9" s="28">
        <f t="shared" si="0"/>
        <v>0</v>
      </c>
      <c r="K9" s="28">
        <f t="shared" si="1"/>
        <v>0.5</v>
      </c>
      <c r="L9" s="108">
        <f t="shared" si="4"/>
        <v>0</v>
      </c>
      <c r="M9" s="30">
        <f t="shared" si="2"/>
        <v>1</v>
      </c>
      <c r="N9" s="28">
        <f t="shared" si="5"/>
        <v>0</v>
      </c>
      <c r="O9" s="28">
        <f t="shared" si="6"/>
        <v>0</v>
      </c>
      <c r="P9" s="28">
        <f t="shared" si="3"/>
        <v>0</v>
      </c>
      <c r="Q9" s="116">
        <f>PRODUCT(NodeProb_WLL3!C15:G15)</f>
        <v>5.070167638067484E-2</v>
      </c>
      <c r="R9" s="116">
        <f t="shared" si="7"/>
        <v>0</v>
      </c>
      <c r="S9" s="295"/>
    </row>
    <row r="10" spans="1:21" x14ac:dyDescent="0.25">
      <c r="A10" s="297"/>
      <c r="B10">
        <v>8</v>
      </c>
      <c r="C10" s="1"/>
      <c r="D10" s="269">
        <v>2</v>
      </c>
      <c r="E10" s="269">
        <v>4</v>
      </c>
      <c r="F10" s="116">
        <f>$B$73*$B$108</f>
        <v>0.16666666666666666</v>
      </c>
      <c r="G10" s="118">
        <f>$B$68*$B$110</f>
        <v>0.5</v>
      </c>
      <c r="H10" s="116">
        <f>0*$B$108</f>
        <v>0</v>
      </c>
      <c r="I10" s="116">
        <f>$B$73*$B$110</f>
        <v>0.16666666666666666</v>
      </c>
      <c r="J10" s="28">
        <f t="shared" si="0"/>
        <v>0</v>
      </c>
      <c r="K10" s="28">
        <f t="shared" si="1"/>
        <v>0.33333333333333337</v>
      </c>
      <c r="L10" s="108">
        <f t="shared" si="4"/>
        <v>0.24999999999999994</v>
      </c>
      <c r="M10" s="30">
        <f t="shared" si="2"/>
        <v>0.75</v>
      </c>
      <c r="N10" s="28">
        <f t="shared" si="5"/>
        <v>4.1666666666666657E-2</v>
      </c>
      <c r="O10" s="28">
        <f t="shared" si="6"/>
        <v>8.3333333333333329E-2</v>
      </c>
      <c r="P10" s="28">
        <f t="shared" si="3"/>
        <v>0.12499999999999999</v>
      </c>
      <c r="Q10" s="116">
        <f>PRODUCT(NodeProb_WLL3!C17:G17)</f>
        <v>5.9920162995342988E-2</v>
      </c>
      <c r="R10" s="116">
        <f t="shared" si="7"/>
        <v>7.4900203744178726E-3</v>
      </c>
      <c r="S10" s="295"/>
    </row>
    <row r="11" spans="1:21" x14ac:dyDescent="0.25">
      <c r="A11" s="297"/>
      <c r="B11" s="115">
        <v>9</v>
      </c>
      <c r="D11" s="269">
        <v>1</v>
      </c>
      <c r="E11" s="270">
        <v>4</v>
      </c>
      <c r="F11" s="116">
        <f>1*$B$107</f>
        <v>1</v>
      </c>
      <c r="G11" s="116">
        <f>$B$71*$B$110</f>
        <v>0.5</v>
      </c>
      <c r="H11" s="116">
        <f>$B$71*$B$107</f>
        <v>0.5</v>
      </c>
      <c r="I11" s="116">
        <f>$B$69*$B$110</f>
        <v>0</v>
      </c>
      <c r="J11" s="28">
        <f t="shared" si="0"/>
        <v>0.5</v>
      </c>
      <c r="K11" s="28">
        <f t="shared" si="1"/>
        <v>0</v>
      </c>
      <c r="L11" s="108">
        <f t="shared" si="4"/>
        <v>0.5</v>
      </c>
      <c r="M11" s="30">
        <f t="shared" si="2"/>
        <v>0.5</v>
      </c>
      <c r="N11" s="28">
        <f t="shared" si="5"/>
        <v>0.25</v>
      </c>
      <c r="O11" s="28">
        <f t="shared" si="6"/>
        <v>0.25</v>
      </c>
      <c r="P11" s="28">
        <f t="shared" si="3"/>
        <v>0.5</v>
      </c>
      <c r="Q11" s="116">
        <f>PRODUCT(NodeProb_WLL3!C19:G19)</f>
        <v>6.4711288861134586E-2</v>
      </c>
      <c r="R11" s="117">
        <f t="shared" si="7"/>
        <v>3.2355644430567293E-2</v>
      </c>
      <c r="S11" s="295"/>
      <c r="T11" s="115"/>
      <c r="U11" s="115"/>
    </row>
    <row r="12" spans="1:21" x14ac:dyDescent="0.25">
      <c r="A12" s="297"/>
      <c r="B12">
        <v>10</v>
      </c>
      <c r="D12" s="269">
        <v>1</v>
      </c>
      <c r="E12" s="269">
        <v>4</v>
      </c>
      <c r="F12" s="116">
        <f>1*$B$107</f>
        <v>1</v>
      </c>
      <c r="G12" s="116">
        <f>$B$72*$B$110</f>
        <v>0.75</v>
      </c>
      <c r="H12" s="116">
        <f>$B$72*$B$107</f>
        <v>0.75</v>
      </c>
      <c r="I12" s="116">
        <f>$B$73*$B$110</f>
        <v>0.16666666666666666</v>
      </c>
      <c r="J12" s="28">
        <f t="shared" si="0"/>
        <v>0.75</v>
      </c>
      <c r="K12" s="28">
        <f t="shared" si="1"/>
        <v>0.5</v>
      </c>
      <c r="L12" s="108">
        <f t="shared" si="4"/>
        <v>0.21428571428571427</v>
      </c>
      <c r="M12" s="30">
        <f t="shared" si="2"/>
        <v>0.7857142857142857</v>
      </c>
      <c r="N12" s="28">
        <f t="shared" si="5"/>
        <v>5.3571428571428568E-2</v>
      </c>
      <c r="O12" s="28">
        <f t="shared" si="6"/>
        <v>0.125</v>
      </c>
      <c r="P12" s="28">
        <f t="shared" si="3"/>
        <v>0.17857142857142858</v>
      </c>
      <c r="Q12" s="116">
        <f>PRODUCT(NodeProb_WLL3!C21:G21)</f>
        <v>2.5884515544453814E-3</v>
      </c>
      <c r="R12" s="116">
        <f t="shared" si="7"/>
        <v>4.6222349186524666E-4</v>
      </c>
      <c r="S12" s="295"/>
    </row>
    <row r="13" spans="1:21" x14ac:dyDescent="0.25">
      <c r="A13" s="297"/>
      <c r="B13">
        <v>11</v>
      </c>
      <c r="D13" s="269">
        <v>1</v>
      </c>
      <c r="E13" s="269">
        <v>4</v>
      </c>
      <c r="F13" s="116">
        <f>1*$B$107</f>
        <v>1</v>
      </c>
      <c r="G13" s="116">
        <f>1*$B$110</f>
        <v>1</v>
      </c>
      <c r="H13" s="116">
        <f>$B$68*$B$107</f>
        <v>0.5</v>
      </c>
      <c r="I13" s="116">
        <f>$B$68*$B$110</f>
        <v>0.5</v>
      </c>
      <c r="J13" s="28">
        <f t="shared" si="0"/>
        <v>0.5</v>
      </c>
      <c r="K13" s="28">
        <f t="shared" si="1"/>
        <v>0.5</v>
      </c>
      <c r="L13" s="108">
        <f t="shared" si="4"/>
        <v>0.5</v>
      </c>
      <c r="M13" s="30">
        <f t="shared" si="2"/>
        <v>0.5</v>
      </c>
      <c r="N13" s="28">
        <f t="shared" si="5"/>
        <v>0.25</v>
      </c>
      <c r="O13" s="28">
        <f t="shared" si="6"/>
        <v>0.25</v>
      </c>
      <c r="P13" s="28">
        <f t="shared" si="3"/>
        <v>0.5</v>
      </c>
      <c r="Q13" s="116">
        <f>PRODUCT(NodeProb_WLL3!C23:G23)</f>
        <v>3.6039210104201101E-2</v>
      </c>
      <c r="R13" s="116">
        <f t="shared" si="7"/>
        <v>1.8019605052100551E-2</v>
      </c>
      <c r="S13" s="295"/>
    </row>
    <row r="14" spans="1:21" x14ac:dyDescent="0.25">
      <c r="A14" s="297"/>
      <c r="B14">
        <v>12</v>
      </c>
      <c r="D14" s="269">
        <v>1</v>
      </c>
      <c r="E14" s="269">
        <v>4</v>
      </c>
      <c r="F14" s="116">
        <f>1*$B$107</f>
        <v>1</v>
      </c>
      <c r="G14" s="116">
        <f>1*$B$110</f>
        <v>1</v>
      </c>
      <c r="H14" s="116">
        <f>$B$68*$B$107</f>
        <v>0.5</v>
      </c>
      <c r="I14" s="116">
        <f>$B$68*$B$110</f>
        <v>0.5</v>
      </c>
      <c r="J14" s="28">
        <f t="shared" si="0"/>
        <v>0.5</v>
      </c>
      <c r="K14" s="28">
        <f t="shared" si="1"/>
        <v>0.5</v>
      </c>
      <c r="L14" s="108">
        <f t="shared" si="4"/>
        <v>0.5</v>
      </c>
      <c r="M14" s="30">
        <f t="shared" si="2"/>
        <v>0.5</v>
      </c>
      <c r="N14" s="28">
        <f t="shared" si="5"/>
        <v>0.25</v>
      </c>
      <c r="O14" s="28">
        <f t="shared" si="6"/>
        <v>0.25</v>
      </c>
      <c r="P14" s="28">
        <f t="shared" si="3"/>
        <v>0.5</v>
      </c>
      <c r="Q14" s="116">
        <f>PRODUCT(NodeProb_WLL3!C25:G25)</f>
        <v>3.6039210104201101E-2</v>
      </c>
      <c r="R14" s="116">
        <f t="shared" si="7"/>
        <v>1.8019605052100551E-2</v>
      </c>
      <c r="S14" s="295"/>
    </row>
    <row r="15" spans="1:21" x14ac:dyDescent="0.25">
      <c r="A15" s="297"/>
      <c r="B15">
        <v>13</v>
      </c>
      <c r="D15" s="269">
        <v>2</v>
      </c>
      <c r="E15" s="269">
        <v>3</v>
      </c>
      <c r="F15" s="116">
        <f>$B$72*$B$108</f>
        <v>0.75</v>
      </c>
      <c r="G15" s="116">
        <f>$B$72*$B$109</f>
        <v>0.75</v>
      </c>
      <c r="H15" s="116">
        <f>$B$74*$B$108</f>
        <v>0</v>
      </c>
      <c r="I15" s="116">
        <f>$B$74*$B$109</f>
        <v>0</v>
      </c>
      <c r="J15" s="28">
        <f t="shared" si="0"/>
        <v>0</v>
      </c>
      <c r="K15" s="28">
        <f t="shared" si="1"/>
        <v>0</v>
      </c>
      <c r="L15" s="108">
        <f t="shared" si="4"/>
        <v>0.5</v>
      </c>
      <c r="M15" s="30">
        <f t="shared" si="2"/>
        <v>0.5</v>
      </c>
      <c r="N15" s="28">
        <f t="shared" si="5"/>
        <v>0.375</v>
      </c>
      <c r="O15" s="28">
        <f t="shared" si="6"/>
        <v>0.375</v>
      </c>
      <c r="P15" s="28">
        <f t="shared" si="3"/>
        <v>0.75</v>
      </c>
      <c r="Q15" s="116">
        <f>PRODUCT(NodeProb_WLL3!C27:G27)</f>
        <v>0</v>
      </c>
      <c r="R15" s="116">
        <f t="shared" si="7"/>
        <v>0</v>
      </c>
      <c r="S15" s="295"/>
    </row>
    <row r="16" spans="1:21" x14ac:dyDescent="0.25">
      <c r="A16" s="297"/>
      <c r="B16">
        <v>14</v>
      </c>
      <c r="D16" s="269">
        <v>2</v>
      </c>
      <c r="E16" s="269">
        <v>3</v>
      </c>
      <c r="F16" s="116">
        <f>$B$72*$B$108</f>
        <v>0.75</v>
      </c>
      <c r="G16" s="116">
        <f>$B$72*$B$109</f>
        <v>0.75</v>
      </c>
      <c r="H16" s="116">
        <f>$B$74*$B$108</f>
        <v>0</v>
      </c>
      <c r="I16" s="116">
        <f>$B$74*$B$109</f>
        <v>0</v>
      </c>
      <c r="J16" s="28">
        <f t="shared" si="0"/>
        <v>0</v>
      </c>
      <c r="K16" s="28">
        <f t="shared" si="1"/>
        <v>0</v>
      </c>
      <c r="L16" s="108">
        <f t="shared" si="4"/>
        <v>0.5</v>
      </c>
      <c r="M16" s="30">
        <f t="shared" si="2"/>
        <v>0.5</v>
      </c>
      <c r="N16" s="28">
        <f t="shared" si="5"/>
        <v>0.375</v>
      </c>
      <c r="O16" s="28">
        <f t="shared" si="6"/>
        <v>0.375</v>
      </c>
      <c r="P16" s="28">
        <f t="shared" si="3"/>
        <v>0.75</v>
      </c>
      <c r="Q16" s="116">
        <f>PRODUCT(NodeProb_WLL3!C29:G29)</f>
        <v>0</v>
      </c>
      <c r="R16" s="116">
        <f t="shared" si="7"/>
        <v>0</v>
      </c>
      <c r="S16" s="295"/>
    </row>
    <row r="17" spans="1:21" x14ac:dyDescent="0.25">
      <c r="A17" s="297"/>
      <c r="B17">
        <v>15</v>
      </c>
      <c r="D17" s="269">
        <v>2</v>
      </c>
      <c r="E17" s="269">
        <v>3</v>
      </c>
      <c r="F17" s="116">
        <f>$B$74*$B$108</f>
        <v>0</v>
      </c>
      <c r="G17" s="116">
        <f>$B$71*$B$109</f>
        <v>0.5</v>
      </c>
      <c r="H17" s="116">
        <f>0*$B$108</f>
        <v>0</v>
      </c>
      <c r="I17" s="220">
        <f>$B$74*$B$109</f>
        <v>0</v>
      </c>
      <c r="J17" s="28">
        <f t="shared" si="0"/>
        <v>0</v>
      </c>
      <c r="K17" s="28">
        <f t="shared" si="1"/>
        <v>0.5</v>
      </c>
      <c r="L17" s="108">
        <f t="shared" si="4"/>
        <v>0</v>
      </c>
      <c r="M17" s="30">
        <f t="shared" si="2"/>
        <v>1</v>
      </c>
      <c r="N17" s="28">
        <f t="shared" si="5"/>
        <v>0</v>
      </c>
      <c r="O17" s="28">
        <f t="shared" si="6"/>
        <v>0</v>
      </c>
      <c r="P17" s="28">
        <f t="shared" si="3"/>
        <v>0</v>
      </c>
      <c r="Q17" s="116">
        <f>PRODUCT(NodeProb_WLL3!C31:G31)</f>
        <v>5.070167638067484E-2</v>
      </c>
      <c r="R17" s="116">
        <f t="shared" si="7"/>
        <v>0</v>
      </c>
      <c r="S17" s="295"/>
    </row>
    <row r="18" spans="1:21" x14ac:dyDescent="0.25">
      <c r="A18" s="297"/>
      <c r="B18">
        <v>16</v>
      </c>
      <c r="D18" s="269">
        <v>2</v>
      </c>
      <c r="E18" s="269">
        <v>3</v>
      </c>
      <c r="F18" s="116">
        <f>$B$73*$B$108</f>
        <v>0.16666666666666666</v>
      </c>
      <c r="G18" s="118">
        <f>$B$68*$B$109</f>
        <v>0.5</v>
      </c>
      <c r="H18" s="116">
        <f>0*$B$108</f>
        <v>0</v>
      </c>
      <c r="I18" s="116">
        <f>$B$73*$B$109</f>
        <v>0.16666666666666666</v>
      </c>
      <c r="J18" s="28">
        <f t="shared" si="0"/>
        <v>0</v>
      </c>
      <c r="K18" s="28">
        <f t="shared" si="1"/>
        <v>0.33333333333333337</v>
      </c>
      <c r="L18" s="108">
        <f t="shared" si="4"/>
        <v>0.24999999999999994</v>
      </c>
      <c r="M18" s="30">
        <f t="shared" si="2"/>
        <v>0.75</v>
      </c>
      <c r="N18" s="28">
        <f t="shared" si="5"/>
        <v>4.1666666666666657E-2</v>
      </c>
      <c r="O18" s="28">
        <f t="shared" si="6"/>
        <v>8.3333333333333329E-2</v>
      </c>
      <c r="P18" s="28">
        <f t="shared" si="3"/>
        <v>0.12499999999999999</v>
      </c>
      <c r="Q18" s="116">
        <f>PRODUCT(NodeProb_WLL3!C33:G33)</f>
        <v>5.9920162995342988E-2</v>
      </c>
      <c r="R18" s="116">
        <f t="shared" si="7"/>
        <v>7.4900203744178726E-3</v>
      </c>
      <c r="S18" s="295"/>
    </row>
    <row r="19" spans="1:21" x14ac:dyDescent="0.25">
      <c r="A19" s="297"/>
      <c r="B19" s="115">
        <v>17</v>
      </c>
      <c r="C19" s="115"/>
      <c r="D19" s="270">
        <v>2</v>
      </c>
      <c r="E19" s="269">
        <v>3</v>
      </c>
      <c r="F19" s="116">
        <f>1*$B$108</f>
        <v>1</v>
      </c>
      <c r="G19" s="116">
        <f>$B$71*$B$109</f>
        <v>0.5</v>
      </c>
      <c r="H19" s="116">
        <f>$B$71*$B$108</f>
        <v>0.5</v>
      </c>
      <c r="I19" s="116">
        <f>$B$69*$B$109</f>
        <v>0</v>
      </c>
      <c r="J19" s="28">
        <f t="shared" si="0"/>
        <v>0.5</v>
      </c>
      <c r="K19" s="28">
        <f t="shared" si="1"/>
        <v>0</v>
      </c>
      <c r="L19" s="108">
        <f t="shared" si="4"/>
        <v>0.5</v>
      </c>
      <c r="M19" s="30">
        <f t="shared" si="2"/>
        <v>0.5</v>
      </c>
      <c r="N19" s="28">
        <f t="shared" si="5"/>
        <v>0.25</v>
      </c>
      <c r="O19" s="28">
        <f t="shared" si="6"/>
        <v>0.25</v>
      </c>
      <c r="P19" s="28">
        <f t="shared" si="3"/>
        <v>0.5</v>
      </c>
      <c r="Q19" s="116">
        <f>PRODUCT(NodeProb_WLL3!C35:G35)</f>
        <v>6.4711288861134586E-2</v>
      </c>
      <c r="R19" s="117">
        <f t="shared" si="7"/>
        <v>3.2355644430567293E-2</v>
      </c>
      <c r="S19" s="295"/>
      <c r="T19" s="115"/>
      <c r="U19" s="115"/>
    </row>
    <row r="20" spans="1:21" x14ac:dyDescent="0.25">
      <c r="A20" s="297"/>
      <c r="B20">
        <v>18</v>
      </c>
      <c r="D20" s="269">
        <v>2</v>
      </c>
      <c r="E20" s="269">
        <v>3</v>
      </c>
      <c r="F20" s="116">
        <f>1*$B$108</f>
        <v>1</v>
      </c>
      <c r="G20" s="116">
        <f>$B$72*$B$109</f>
        <v>0.75</v>
      </c>
      <c r="H20" s="116">
        <f>$B$72*$B$108</f>
        <v>0.75</v>
      </c>
      <c r="I20" s="116">
        <f>$B$73*$B$109</f>
        <v>0.16666666666666666</v>
      </c>
      <c r="J20" s="28">
        <f t="shared" si="0"/>
        <v>0.75</v>
      </c>
      <c r="K20" s="28">
        <f t="shared" si="1"/>
        <v>0.5</v>
      </c>
      <c r="L20" s="108">
        <f t="shared" si="4"/>
        <v>0.21428571428571427</v>
      </c>
      <c r="M20" s="30">
        <f t="shared" si="2"/>
        <v>0.7857142857142857</v>
      </c>
      <c r="N20" s="28">
        <f t="shared" si="5"/>
        <v>5.3571428571428568E-2</v>
      </c>
      <c r="O20" s="28">
        <f t="shared" si="6"/>
        <v>0.125</v>
      </c>
      <c r="P20" s="28">
        <f t="shared" si="3"/>
        <v>0.17857142857142858</v>
      </c>
      <c r="Q20" s="116">
        <f>PRODUCT(NodeProb_WLL3!C37:G37)</f>
        <v>2.5884515544453814E-3</v>
      </c>
      <c r="R20" s="116">
        <f t="shared" si="7"/>
        <v>4.6222349186524666E-4</v>
      </c>
      <c r="S20" s="295"/>
    </row>
    <row r="21" spans="1:21" x14ac:dyDescent="0.25">
      <c r="A21" s="297"/>
      <c r="B21">
        <v>19</v>
      </c>
      <c r="D21" s="269">
        <v>2</v>
      </c>
      <c r="E21" s="269">
        <v>3</v>
      </c>
      <c r="F21" s="116">
        <f>1*$B$108</f>
        <v>1</v>
      </c>
      <c r="G21" s="116">
        <f>1*$B$109</f>
        <v>1</v>
      </c>
      <c r="H21" s="116">
        <f>$B$68*$B$108</f>
        <v>0.5</v>
      </c>
      <c r="I21" s="116">
        <f>$B$68*$B$109</f>
        <v>0.5</v>
      </c>
      <c r="J21" s="28">
        <f t="shared" si="0"/>
        <v>0.5</v>
      </c>
      <c r="K21" s="28">
        <f t="shared" si="1"/>
        <v>0.5</v>
      </c>
      <c r="L21" s="108">
        <f t="shared" si="4"/>
        <v>0.5</v>
      </c>
      <c r="M21" s="30">
        <f t="shared" si="2"/>
        <v>0.5</v>
      </c>
      <c r="N21" s="28">
        <f t="shared" si="5"/>
        <v>0.25</v>
      </c>
      <c r="O21" s="28">
        <f t="shared" si="6"/>
        <v>0.25</v>
      </c>
      <c r="P21" s="28">
        <f t="shared" si="3"/>
        <v>0.5</v>
      </c>
      <c r="Q21" s="116">
        <f>PRODUCT(NodeProb_WLL3!C39:G39)</f>
        <v>3.6039210104201101E-2</v>
      </c>
      <c r="R21" s="116">
        <f t="shared" si="7"/>
        <v>1.8019605052100551E-2</v>
      </c>
      <c r="S21" s="295"/>
    </row>
    <row r="22" spans="1:21" x14ac:dyDescent="0.25">
      <c r="A22" s="297"/>
      <c r="B22">
        <v>20</v>
      </c>
      <c r="D22" s="269">
        <v>2</v>
      </c>
      <c r="E22" s="269">
        <v>3</v>
      </c>
      <c r="F22" s="116">
        <f>1*$B$108</f>
        <v>1</v>
      </c>
      <c r="G22" s="116">
        <f>1*$B$109</f>
        <v>1</v>
      </c>
      <c r="H22" s="116">
        <f>$B$68*$B$108</f>
        <v>0.5</v>
      </c>
      <c r="I22" s="116">
        <f>$B$68*$B$109</f>
        <v>0.5</v>
      </c>
      <c r="J22" s="28">
        <f t="shared" si="0"/>
        <v>0.5</v>
      </c>
      <c r="K22" s="28">
        <f t="shared" si="1"/>
        <v>0.5</v>
      </c>
      <c r="L22" s="108">
        <f t="shared" si="4"/>
        <v>0.5</v>
      </c>
      <c r="M22" s="30">
        <f t="shared" si="2"/>
        <v>0.5</v>
      </c>
      <c r="N22" s="28">
        <f t="shared" si="5"/>
        <v>0.25</v>
      </c>
      <c r="O22" s="28">
        <f t="shared" si="6"/>
        <v>0.25</v>
      </c>
      <c r="P22" s="28">
        <f t="shared" si="3"/>
        <v>0.5</v>
      </c>
      <c r="Q22" s="116">
        <f>PRODUCT(NodeProb_WLL3!C41:G41)</f>
        <v>3.6039210104201101E-2</v>
      </c>
      <c r="R22" s="116">
        <f t="shared" si="7"/>
        <v>1.8019605052100551E-2</v>
      </c>
      <c r="S22" s="295"/>
    </row>
    <row r="23" spans="1:21" x14ac:dyDescent="0.25">
      <c r="A23" s="297"/>
      <c r="B23">
        <v>21</v>
      </c>
      <c r="D23" s="269">
        <v>1</v>
      </c>
      <c r="E23" s="269">
        <v>4</v>
      </c>
      <c r="F23" s="116">
        <f>$B$72*$B$107</f>
        <v>0.75</v>
      </c>
      <c r="G23" s="116">
        <f>$B$72*$B$110</f>
        <v>0.75</v>
      </c>
      <c r="H23" s="116">
        <f>$B$74*$B$107</f>
        <v>0</v>
      </c>
      <c r="I23" s="116">
        <f>$B$74*$B$110</f>
        <v>0</v>
      </c>
      <c r="J23" s="28">
        <f t="shared" si="0"/>
        <v>0</v>
      </c>
      <c r="K23" s="28">
        <f t="shared" si="1"/>
        <v>0</v>
      </c>
      <c r="L23" s="108">
        <f t="shared" si="4"/>
        <v>0.5</v>
      </c>
      <c r="M23" s="30">
        <f t="shared" si="2"/>
        <v>0.5</v>
      </c>
      <c r="N23" s="28">
        <f t="shared" si="5"/>
        <v>0.375</v>
      </c>
      <c r="O23" s="28">
        <f t="shared" si="6"/>
        <v>0.375</v>
      </c>
      <c r="P23" s="28">
        <f t="shared" si="3"/>
        <v>0.75</v>
      </c>
      <c r="Q23" s="116">
        <f>PRODUCT(NodeProb_WLL3!C43:G43)</f>
        <v>0</v>
      </c>
      <c r="R23" s="116">
        <f t="shared" si="7"/>
        <v>0</v>
      </c>
      <c r="S23" s="295"/>
    </row>
    <row r="24" spans="1:21" x14ac:dyDescent="0.25">
      <c r="A24" s="297"/>
      <c r="B24">
        <v>22</v>
      </c>
      <c r="D24" s="269">
        <v>1</v>
      </c>
      <c r="E24" s="269">
        <v>4</v>
      </c>
      <c r="F24" s="116">
        <f>$B$72*$B$107</f>
        <v>0.75</v>
      </c>
      <c r="G24" s="116">
        <f>$B$72*$B$110</f>
        <v>0.75</v>
      </c>
      <c r="H24" s="116">
        <f>$B$74*$B$107</f>
        <v>0</v>
      </c>
      <c r="I24" s="116">
        <f>$B$74*$B$110</f>
        <v>0</v>
      </c>
      <c r="J24" s="28">
        <f t="shared" si="0"/>
        <v>0</v>
      </c>
      <c r="K24" s="28">
        <f t="shared" si="1"/>
        <v>0</v>
      </c>
      <c r="L24" s="108">
        <f t="shared" si="4"/>
        <v>0.5</v>
      </c>
      <c r="M24" s="30">
        <f t="shared" si="2"/>
        <v>0.5</v>
      </c>
      <c r="N24" s="28">
        <f t="shared" si="5"/>
        <v>0.375</v>
      </c>
      <c r="O24" s="28">
        <f t="shared" si="6"/>
        <v>0.375</v>
      </c>
      <c r="P24" s="28">
        <f t="shared" si="3"/>
        <v>0.75</v>
      </c>
      <c r="Q24" s="116">
        <f>PRODUCT(NodeProb_WLL3!C45:G45)</f>
        <v>0</v>
      </c>
      <c r="R24" s="116">
        <f t="shared" si="7"/>
        <v>0</v>
      </c>
      <c r="S24" s="295"/>
    </row>
    <row r="25" spans="1:21" x14ac:dyDescent="0.25">
      <c r="A25" s="297"/>
      <c r="B25">
        <v>23</v>
      </c>
      <c r="D25" s="269">
        <v>1</v>
      </c>
      <c r="E25" s="269">
        <v>4</v>
      </c>
      <c r="F25" s="116">
        <f>$B$74*$B$107</f>
        <v>0</v>
      </c>
      <c r="G25" s="116">
        <f>$B$71*$B$110</f>
        <v>0.5</v>
      </c>
      <c r="H25" s="116">
        <f>0*$B$107</f>
        <v>0</v>
      </c>
      <c r="I25" s="220">
        <f>$B$74*$B$110</f>
        <v>0</v>
      </c>
      <c r="J25" s="28">
        <f t="shared" si="0"/>
        <v>0</v>
      </c>
      <c r="K25" s="28">
        <f t="shared" si="1"/>
        <v>0.5</v>
      </c>
      <c r="L25" s="108">
        <f t="shared" si="4"/>
        <v>0</v>
      </c>
      <c r="M25" s="30">
        <f t="shared" si="2"/>
        <v>1</v>
      </c>
      <c r="N25" s="28">
        <f t="shared" si="5"/>
        <v>0</v>
      </c>
      <c r="O25" s="28">
        <f t="shared" si="6"/>
        <v>0</v>
      </c>
      <c r="P25" s="28">
        <f t="shared" si="3"/>
        <v>0</v>
      </c>
      <c r="Q25" s="116">
        <f>PRODUCT(NodeProb_WLL3!C47:G47)</f>
        <v>5.070167638067484E-2</v>
      </c>
      <c r="R25" s="116">
        <f t="shared" si="7"/>
        <v>0</v>
      </c>
      <c r="S25" s="295"/>
    </row>
    <row r="26" spans="1:21" x14ac:dyDescent="0.25">
      <c r="A26" s="297"/>
      <c r="B26">
        <v>24</v>
      </c>
      <c r="C26" s="1"/>
      <c r="D26" s="269">
        <v>1</v>
      </c>
      <c r="E26" s="269">
        <v>4</v>
      </c>
      <c r="F26" s="116">
        <f>$B$73*$B$107</f>
        <v>0.16666666666666666</v>
      </c>
      <c r="G26" s="118">
        <f>$B$68*$B$110</f>
        <v>0.5</v>
      </c>
      <c r="H26" s="116">
        <f>0*$B$107</f>
        <v>0</v>
      </c>
      <c r="I26" s="116">
        <f>$B$73*$B$110</f>
        <v>0.16666666666666666</v>
      </c>
      <c r="J26" s="28">
        <f t="shared" si="0"/>
        <v>0</v>
      </c>
      <c r="K26" s="28">
        <f t="shared" si="1"/>
        <v>0.33333333333333337</v>
      </c>
      <c r="L26" s="108">
        <f t="shared" si="4"/>
        <v>0.24999999999999994</v>
      </c>
      <c r="M26" s="30">
        <f t="shared" si="2"/>
        <v>0.75</v>
      </c>
      <c r="N26" s="28">
        <f t="shared" si="5"/>
        <v>4.1666666666666657E-2</v>
      </c>
      <c r="O26" s="28">
        <f t="shared" si="6"/>
        <v>8.3333333333333329E-2</v>
      </c>
      <c r="P26" s="28">
        <f t="shared" si="3"/>
        <v>0.12499999999999999</v>
      </c>
      <c r="Q26" s="118">
        <f>PRODUCT(NodeProb_WLL3!C49:G49)</f>
        <v>5.9920162995342988E-2</v>
      </c>
      <c r="R26" s="116">
        <f t="shared" si="7"/>
        <v>7.4900203744178726E-3</v>
      </c>
      <c r="S26" s="295"/>
    </row>
    <row r="27" spans="1:21" x14ac:dyDescent="0.25">
      <c r="A27" s="297"/>
      <c r="B27" s="115">
        <v>25</v>
      </c>
      <c r="D27" s="270">
        <v>2</v>
      </c>
      <c r="E27" s="270">
        <v>4</v>
      </c>
      <c r="F27" s="116">
        <f>1*$B$108</f>
        <v>1</v>
      </c>
      <c r="G27" s="116">
        <f>$B$71*$B$110</f>
        <v>0.5</v>
      </c>
      <c r="H27" s="116">
        <f>$B$71*$B$108</f>
        <v>0.5</v>
      </c>
      <c r="I27" s="116">
        <f>$B$69*$B$110</f>
        <v>0</v>
      </c>
      <c r="J27" s="28">
        <f t="shared" si="0"/>
        <v>0.5</v>
      </c>
      <c r="K27" s="28">
        <f t="shared" si="1"/>
        <v>0</v>
      </c>
      <c r="L27" s="108">
        <f t="shared" si="4"/>
        <v>0.5</v>
      </c>
      <c r="M27" s="30">
        <f t="shared" si="2"/>
        <v>0.5</v>
      </c>
      <c r="N27" s="28">
        <f t="shared" si="5"/>
        <v>0.25</v>
      </c>
      <c r="O27" s="28">
        <f t="shared" si="6"/>
        <v>0.25</v>
      </c>
      <c r="P27" s="28">
        <f t="shared" si="3"/>
        <v>0.5</v>
      </c>
      <c r="Q27" s="116">
        <f>PRODUCT(NodeProb_WLL3!C51:G51)</f>
        <v>6.4711288861134586E-2</v>
      </c>
      <c r="R27" s="117">
        <f t="shared" si="7"/>
        <v>3.2355644430567293E-2</v>
      </c>
      <c r="S27" s="295"/>
      <c r="T27" s="115"/>
      <c r="U27" s="115"/>
    </row>
    <row r="28" spans="1:21" x14ac:dyDescent="0.25">
      <c r="A28" s="297"/>
      <c r="B28">
        <v>26</v>
      </c>
      <c r="D28" s="269">
        <v>2</v>
      </c>
      <c r="E28" s="269">
        <v>4</v>
      </c>
      <c r="F28" s="116">
        <f>1*$B$108</f>
        <v>1</v>
      </c>
      <c r="G28" s="116">
        <f>$B$72*$B$110</f>
        <v>0.75</v>
      </c>
      <c r="H28" s="116">
        <f>$B$72*$B$108</f>
        <v>0.75</v>
      </c>
      <c r="I28" s="116">
        <f>$B$73*$B$110</f>
        <v>0.16666666666666666</v>
      </c>
      <c r="J28" s="28">
        <f t="shared" si="0"/>
        <v>0.75</v>
      </c>
      <c r="K28" s="28">
        <f t="shared" si="1"/>
        <v>0.5</v>
      </c>
      <c r="L28" s="108">
        <f t="shared" si="4"/>
        <v>0.21428571428571427</v>
      </c>
      <c r="M28" s="30">
        <f t="shared" si="2"/>
        <v>0.7857142857142857</v>
      </c>
      <c r="N28" s="28">
        <f t="shared" si="5"/>
        <v>5.3571428571428568E-2</v>
      </c>
      <c r="O28" s="28">
        <f t="shared" si="6"/>
        <v>0.125</v>
      </c>
      <c r="P28" s="28">
        <f t="shared" si="3"/>
        <v>0.17857142857142858</v>
      </c>
      <c r="Q28" s="116">
        <f>PRODUCT(NodeProb_WLL3!C53:G53)</f>
        <v>2.5884515544453814E-3</v>
      </c>
      <c r="R28" s="116">
        <f t="shared" si="7"/>
        <v>4.6222349186524666E-4</v>
      </c>
      <c r="S28" s="295"/>
    </row>
    <row r="29" spans="1:21" x14ac:dyDescent="0.25">
      <c r="A29" s="297"/>
      <c r="B29">
        <v>27</v>
      </c>
      <c r="D29" s="269">
        <v>2</v>
      </c>
      <c r="E29" s="269">
        <v>4</v>
      </c>
      <c r="F29" s="116">
        <f>1*$B$108</f>
        <v>1</v>
      </c>
      <c r="G29" s="116">
        <f>1*$B$110</f>
        <v>1</v>
      </c>
      <c r="H29" s="116">
        <f>$B$68*$B$108</f>
        <v>0.5</v>
      </c>
      <c r="I29" s="116">
        <f>$B$68*$B$110</f>
        <v>0.5</v>
      </c>
      <c r="J29" s="28">
        <f t="shared" si="0"/>
        <v>0.5</v>
      </c>
      <c r="K29" s="28">
        <f t="shared" si="1"/>
        <v>0.5</v>
      </c>
      <c r="L29" s="108">
        <f t="shared" si="4"/>
        <v>0.5</v>
      </c>
      <c r="M29" s="30">
        <f t="shared" si="2"/>
        <v>0.5</v>
      </c>
      <c r="N29" s="28">
        <f t="shared" si="5"/>
        <v>0.25</v>
      </c>
      <c r="O29" s="28">
        <f t="shared" si="6"/>
        <v>0.25</v>
      </c>
      <c r="P29" s="28">
        <f t="shared" si="3"/>
        <v>0.5</v>
      </c>
      <c r="Q29" s="116">
        <f>PRODUCT(NodeProb_WLL3!C55:G55)</f>
        <v>3.6039210104201101E-2</v>
      </c>
      <c r="R29" s="116">
        <f t="shared" si="7"/>
        <v>1.8019605052100551E-2</v>
      </c>
      <c r="S29" s="295"/>
    </row>
    <row r="30" spans="1:21" x14ac:dyDescent="0.25">
      <c r="A30" s="297"/>
      <c r="B30">
        <v>28</v>
      </c>
      <c r="D30" s="269">
        <v>2</v>
      </c>
      <c r="E30" s="269">
        <v>4</v>
      </c>
      <c r="F30" s="116">
        <f>1*$B$108</f>
        <v>1</v>
      </c>
      <c r="G30" s="116">
        <f>1*$B$110</f>
        <v>1</v>
      </c>
      <c r="H30" s="116">
        <f>$B$68*$B$108</f>
        <v>0.5</v>
      </c>
      <c r="I30" s="116">
        <f>$B$68*$B$110</f>
        <v>0.5</v>
      </c>
      <c r="J30" s="28">
        <f t="shared" si="0"/>
        <v>0.5</v>
      </c>
      <c r="K30" s="28">
        <f t="shared" si="1"/>
        <v>0.5</v>
      </c>
      <c r="L30" s="108">
        <f t="shared" si="4"/>
        <v>0.5</v>
      </c>
      <c r="M30" s="30">
        <f t="shared" si="2"/>
        <v>0.5</v>
      </c>
      <c r="N30" s="28">
        <f t="shared" si="5"/>
        <v>0.25</v>
      </c>
      <c r="O30" s="28">
        <f t="shared" si="6"/>
        <v>0.25</v>
      </c>
      <c r="P30" s="28">
        <f t="shared" si="3"/>
        <v>0.5</v>
      </c>
      <c r="Q30" s="116">
        <f>PRODUCT(NodeProb_WLL3!C57:G57)</f>
        <v>3.6039210104201101E-2</v>
      </c>
      <c r="R30" s="116">
        <f t="shared" si="7"/>
        <v>1.8019605052100551E-2</v>
      </c>
      <c r="S30" s="295"/>
    </row>
    <row r="31" spans="1:21" x14ac:dyDescent="0.25">
      <c r="A31" s="297"/>
      <c r="B31">
        <v>29</v>
      </c>
      <c r="D31" s="269">
        <v>1</v>
      </c>
      <c r="E31" s="269">
        <v>3</v>
      </c>
      <c r="F31" s="116">
        <f>$B$72*$B$107</f>
        <v>0.75</v>
      </c>
      <c r="G31" s="116">
        <f>$B$72*$B$109</f>
        <v>0.75</v>
      </c>
      <c r="H31" s="116">
        <f>$B$74*$B$107</f>
        <v>0</v>
      </c>
      <c r="I31" s="116">
        <f>$B$74*$B$109</f>
        <v>0</v>
      </c>
      <c r="J31" s="28">
        <f t="shared" si="0"/>
        <v>0</v>
      </c>
      <c r="K31" s="28">
        <f t="shared" si="1"/>
        <v>0</v>
      </c>
      <c r="L31" s="108">
        <f t="shared" si="4"/>
        <v>0.5</v>
      </c>
      <c r="M31" s="30">
        <f t="shared" si="2"/>
        <v>0.5</v>
      </c>
      <c r="N31" s="28">
        <f t="shared" si="5"/>
        <v>0.375</v>
      </c>
      <c r="O31" s="28">
        <f t="shared" si="6"/>
        <v>0.375</v>
      </c>
      <c r="P31" s="28">
        <f t="shared" si="3"/>
        <v>0.75</v>
      </c>
      <c r="Q31" s="116">
        <f>PRODUCT(NodeProb_WLL3!C59:G59)</f>
        <v>0</v>
      </c>
      <c r="R31" s="116">
        <f t="shared" si="7"/>
        <v>0</v>
      </c>
      <c r="S31" s="295"/>
    </row>
    <row r="32" spans="1:21" x14ac:dyDescent="0.25">
      <c r="A32" s="297"/>
      <c r="B32">
        <v>30</v>
      </c>
      <c r="D32" s="269">
        <v>1</v>
      </c>
      <c r="E32" s="269">
        <v>3</v>
      </c>
      <c r="F32" s="116">
        <f>$B$72*$B$107</f>
        <v>0.75</v>
      </c>
      <c r="G32" s="116">
        <f>$B$72*$B$109</f>
        <v>0.75</v>
      </c>
      <c r="H32" s="116">
        <f>$B$74*$B$107</f>
        <v>0</v>
      </c>
      <c r="I32" s="116">
        <f>$B$74*$B$109</f>
        <v>0</v>
      </c>
      <c r="J32" s="28">
        <f t="shared" si="0"/>
        <v>0</v>
      </c>
      <c r="K32" s="28">
        <f t="shared" si="1"/>
        <v>0</v>
      </c>
      <c r="L32" s="108">
        <f t="shared" si="4"/>
        <v>0.5</v>
      </c>
      <c r="M32" s="30">
        <f t="shared" si="2"/>
        <v>0.5</v>
      </c>
      <c r="N32" s="28">
        <f t="shared" si="5"/>
        <v>0.375</v>
      </c>
      <c r="O32" s="28">
        <f t="shared" si="6"/>
        <v>0.375</v>
      </c>
      <c r="P32" s="28">
        <f t="shared" si="3"/>
        <v>0.75</v>
      </c>
      <c r="Q32" s="116">
        <f>PRODUCT(NodeProb_WLL3!C61:G61)</f>
        <v>0</v>
      </c>
      <c r="R32" s="116">
        <f t="shared" si="7"/>
        <v>0</v>
      </c>
      <c r="S32" s="295"/>
    </row>
    <row r="33" spans="1:21" x14ac:dyDescent="0.25">
      <c r="A33" s="297"/>
      <c r="B33">
        <v>31</v>
      </c>
      <c r="D33" s="269">
        <v>1</v>
      </c>
      <c r="E33" s="269">
        <v>3</v>
      </c>
      <c r="F33" s="116">
        <f>$B$74*$B$107</f>
        <v>0</v>
      </c>
      <c r="G33" s="116">
        <f>$B$71*$B$109</f>
        <v>0.5</v>
      </c>
      <c r="H33" s="116">
        <f>0*$B$107</f>
        <v>0</v>
      </c>
      <c r="I33" s="220">
        <f>$B$74*$B$109</f>
        <v>0</v>
      </c>
      <c r="J33" s="28">
        <f t="shared" si="0"/>
        <v>0</v>
      </c>
      <c r="K33" s="28">
        <f t="shared" si="1"/>
        <v>0.5</v>
      </c>
      <c r="L33" s="108">
        <f t="shared" si="4"/>
        <v>0</v>
      </c>
      <c r="M33" s="30">
        <f t="shared" si="2"/>
        <v>1</v>
      </c>
      <c r="N33" s="28">
        <f t="shared" si="5"/>
        <v>0</v>
      </c>
      <c r="O33" s="28">
        <f t="shared" si="6"/>
        <v>0</v>
      </c>
      <c r="P33" s="28">
        <f t="shared" si="3"/>
        <v>0</v>
      </c>
      <c r="Q33" s="116">
        <f>PRODUCT(NodeProb_WLL3!C63:G63)</f>
        <v>5.070167638067484E-2</v>
      </c>
      <c r="R33" s="116">
        <f t="shared" si="7"/>
        <v>0</v>
      </c>
      <c r="S33" s="295"/>
    </row>
    <row r="34" spans="1:21" x14ac:dyDescent="0.25">
      <c r="A34" s="297"/>
      <c r="B34">
        <v>32</v>
      </c>
      <c r="D34" s="269">
        <v>1</v>
      </c>
      <c r="E34" s="269">
        <v>3</v>
      </c>
      <c r="F34" s="116">
        <f>$B$73*$B$107</f>
        <v>0.16666666666666666</v>
      </c>
      <c r="G34" s="118">
        <f>$B$68*$B$109</f>
        <v>0.5</v>
      </c>
      <c r="H34" s="116">
        <f>0*$B$107</f>
        <v>0</v>
      </c>
      <c r="I34" s="116">
        <f>$B$73*$B$109</f>
        <v>0.16666666666666666</v>
      </c>
      <c r="J34" s="28">
        <f t="shared" si="0"/>
        <v>0</v>
      </c>
      <c r="K34" s="28">
        <f t="shared" si="1"/>
        <v>0.33333333333333337</v>
      </c>
      <c r="L34" s="108">
        <f t="shared" si="4"/>
        <v>0.24999999999999994</v>
      </c>
      <c r="M34" s="30">
        <f t="shared" si="2"/>
        <v>0.75</v>
      </c>
      <c r="N34" s="28">
        <f t="shared" si="5"/>
        <v>4.1666666666666657E-2</v>
      </c>
      <c r="O34" s="28">
        <f t="shared" si="6"/>
        <v>8.3333333333333329E-2</v>
      </c>
      <c r="P34" s="28">
        <f t="shared" si="3"/>
        <v>0.12499999999999999</v>
      </c>
      <c r="Q34" s="116">
        <f>PRODUCT(NodeProb_WLL3!C65:G65)</f>
        <v>5.9920162995342988E-2</v>
      </c>
      <c r="R34" s="116">
        <f t="shared" si="7"/>
        <v>7.4900203744178726E-3</v>
      </c>
      <c r="S34" s="296"/>
    </row>
    <row r="35" spans="1:21" x14ac:dyDescent="0.25">
      <c r="A35" s="297" t="s">
        <v>56</v>
      </c>
      <c r="B35" s="115">
        <v>33</v>
      </c>
      <c r="C35" s="115"/>
      <c r="D35" s="115">
        <v>2</v>
      </c>
      <c r="E35" s="115">
        <v>4</v>
      </c>
      <c r="F35" s="222">
        <f>($L$3*$B$68+$M$3*$B$71)*$B$108</f>
        <v>0.5</v>
      </c>
      <c r="G35" s="117">
        <f>($L$4*$B$73+$M$4*$B$74)*$B$110</f>
        <v>3.5714285714285712E-2</v>
      </c>
      <c r="H35" s="117">
        <f>($L$4*$B$73+$M$4*$B$74)*$B$108</f>
        <v>3.5714285714285712E-2</v>
      </c>
      <c r="I35" s="222">
        <f>($L$3*0+$M$3*0)*$B$110</f>
        <v>0</v>
      </c>
      <c r="J35" s="28">
        <f t="shared" si="0"/>
        <v>0.4642857142857143</v>
      </c>
      <c r="K35" s="28">
        <f t="shared" si="1"/>
        <v>0</v>
      </c>
      <c r="L35" s="108">
        <f t="shared" si="4"/>
        <v>0.96153846153846156</v>
      </c>
      <c r="M35" s="30">
        <f t="shared" si="2"/>
        <v>3.8461538461538436E-2</v>
      </c>
      <c r="N35" s="28">
        <f t="shared" si="5"/>
        <v>1.7857142857142856E-2</v>
      </c>
      <c r="O35" s="28">
        <f t="shared" si="6"/>
        <v>1.3736263736263735E-3</v>
      </c>
      <c r="P35" s="28">
        <f t="shared" si="3"/>
        <v>1.9230769230769228E-2</v>
      </c>
      <c r="Q35" s="117">
        <f>PRODUCT(NodeProb_WLL3!D3:G3)</f>
        <v>6.729974041557997E-2</v>
      </c>
      <c r="R35" s="117">
        <f t="shared" si="7"/>
        <v>1.2942257772226916E-3</v>
      </c>
      <c r="S35" s="298">
        <f>SUM(R35:R50)</f>
        <v>0.19953332923481099</v>
      </c>
      <c r="T35" s="115"/>
      <c r="U35" s="115"/>
    </row>
    <row r="36" spans="1:21" x14ac:dyDescent="0.25">
      <c r="A36" s="297"/>
      <c r="B36">
        <v>34</v>
      </c>
      <c r="D36" s="119">
        <v>2</v>
      </c>
      <c r="E36">
        <v>4</v>
      </c>
      <c r="F36" s="224">
        <f>($L$5*$B$69+$M$5*$B$69)*$B$108</f>
        <v>0</v>
      </c>
      <c r="G36" s="221">
        <f>($L$6*$B$69+$M$6*$B$69)*$B$110</f>
        <v>0</v>
      </c>
      <c r="H36" s="221">
        <f>($L$6*0+$M$6*0)*$B$108</f>
        <v>0</v>
      </c>
      <c r="I36" s="224">
        <f>($L$5*0+$M$5*0)*$B$110</f>
        <v>0</v>
      </c>
      <c r="J36" s="28">
        <f t="shared" si="0"/>
        <v>0</v>
      </c>
      <c r="K36" s="28">
        <f t="shared" si="1"/>
        <v>0</v>
      </c>
      <c r="L36" s="108">
        <f t="shared" si="4"/>
        <v>0.5</v>
      </c>
      <c r="M36" s="30">
        <f t="shared" si="2"/>
        <v>0.5</v>
      </c>
      <c r="N36" s="28">
        <f t="shared" si="5"/>
        <v>0</v>
      </c>
      <c r="O36" s="28">
        <f t="shared" si="6"/>
        <v>0</v>
      </c>
      <c r="P36" s="28">
        <f t="shared" si="3"/>
        <v>0</v>
      </c>
      <c r="Q36" s="116">
        <f>PRODUCT(NodeProb_WLL3!D7:G7)</f>
        <v>7.2078420208402202E-2</v>
      </c>
      <c r="R36" s="116">
        <f t="shared" si="7"/>
        <v>0</v>
      </c>
      <c r="S36" s="295"/>
    </row>
    <row r="37" spans="1:21" x14ac:dyDescent="0.25">
      <c r="A37" s="297"/>
      <c r="B37">
        <v>35</v>
      </c>
      <c r="D37" s="119">
        <v>1</v>
      </c>
      <c r="E37">
        <v>3</v>
      </c>
      <c r="F37" s="224">
        <f>($L$7*$B$72+$M$7*$B$72)*$B$107</f>
        <v>0.75</v>
      </c>
      <c r="G37" s="221">
        <f>($L$8*$B$72+$M$8*$B$72)*$B$109</f>
        <v>0.75</v>
      </c>
      <c r="H37" s="221">
        <f>($L$8*$B$74+$M$8*$B$74)*$B$107</f>
        <v>0</v>
      </c>
      <c r="I37" s="224">
        <f>($L$7*$B$74+$M$7*$B$74)*$B$109</f>
        <v>0</v>
      </c>
      <c r="J37" s="28">
        <f t="shared" si="0"/>
        <v>0</v>
      </c>
      <c r="K37" s="28">
        <f t="shared" si="1"/>
        <v>0</v>
      </c>
      <c r="L37" s="108">
        <f t="shared" si="4"/>
        <v>0.5</v>
      </c>
      <c r="M37" s="30">
        <f t="shared" si="2"/>
        <v>0.5</v>
      </c>
      <c r="N37" s="28">
        <f t="shared" si="5"/>
        <v>0.375</v>
      </c>
      <c r="O37" s="28">
        <f t="shared" si="6"/>
        <v>0.375</v>
      </c>
      <c r="P37" s="28">
        <f t="shared" si="3"/>
        <v>0.75</v>
      </c>
      <c r="Q37" s="116">
        <f>PRODUCT(NodeProb_WLL3!D11:G11)</f>
        <v>0</v>
      </c>
      <c r="R37" s="116">
        <f t="shared" si="7"/>
        <v>0</v>
      </c>
      <c r="S37" s="295"/>
    </row>
    <row r="38" spans="1:21" x14ac:dyDescent="0.25">
      <c r="A38" s="297"/>
      <c r="B38" s="1">
        <v>36</v>
      </c>
      <c r="C38" s="1"/>
      <c r="D38" s="121">
        <v>1</v>
      </c>
      <c r="E38" s="1">
        <v>3</v>
      </c>
      <c r="F38" s="224">
        <f>($L$9*$B$72+$M$9*$B$71)*$B$107</f>
        <v>0.5</v>
      </c>
      <c r="G38" s="221">
        <f>($L$10*1+$M$10*1)*$B$109</f>
        <v>1</v>
      </c>
      <c r="H38" s="221">
        <f>($L$10*$B$73+$M$10*$B$69)*$B$107</f>
        <v>4.1666666666666657E-2</v>
      </c>
      <c r="I38" s="224">
        <f>($L$9*$B$72+$M$9*$B$71)*$B$109</f>
        <v>0.5</v>
      </c>
      <c r="J38" s="28">
        <f t="shared" si="0"/>
        <v>4.1666666666666657E-2</v>
      </c>
      <c r="K38" s="28">
        <f t="shared" si="1"/>
        <v>0.54166666666666663</v>
      </c>
      <c r="L38" s="108">
        <f t="shared" si="4"/>
        <v>0.45833333333333337</v>
      </c>
      <c r="M38" s="30">
        <f t="shared" si="2"/>
        <v>0.54166666666666663</v>
      </c>
      <c r="N38" s="28">
        <f t="shared" si="5"/>
        <v>0.21006944444444448</v>
      </c>
      <c r="O38" s="28">
        <f t="shared" si="6"/>
        <v>0.22916666666666669</v>
      </c>
      <c r="P38" s="28">
        <f t="shared" si="3"/>
        <v>0.43923611111111116</v>
      </c>
      <c r="Q38" s="118">
        <f>PRODUCT(NodeProb_WLL3!D15:G15)</f>
        <v>0.11062183937601783</v>
      </c>
      <c r="R38" s="118">
        <f t="shared" si="7"/>
        <v>4.8589106531480061E-2</v>
      </c>
      <c r="S38" s="295"/>
      <c r="T38" s="1"/>
      <c r="U38" s="1"/>
    </row>
    <row r="39" spans="1:21" x14ac:dyDescent="0.25">
      <c r="A39" s="297"/>
      <c r="B39">
        <v>37</v>
      </c>
      <c r="D39">
        <v>2</v>
      </c>
      <c r="E39">
        <v>3</v>
      </c>
      <c r="F39" s="222">
        <f>($L$11*$B$68+$M$11*$B$71)*$B$108</f>
        <v>0.5</v>
      </c>
      <c r="G39" s="117">
        <f>($L$12*$B$73+$M$12*$B$74)*$B$109</f>
        <v>3.5714285714285712E-2</v>
      </c>
      <c r="H39" s="117">
        <f>($L$12*$B$73+$M$12*$B$74)*$B$108</f>
        <v>3.5714285714285712E-2</v>
      </c>
      <c r="I39" s="222">
        <f>($L$11*0+$M$11*0)*$B$109</f>
        <v>0</v>
      </c>
      <c r="J39" s="28">
        <f t="shared" si="0"/>
        <v>0.4642857142857143</v>
      </c>
      <c r="K39" s="28">
        <f t="shared" si="1"/>
        <v>0</v>
      </c>
      <c r="L39" s="108">
        <f t="shared" si="4"/>
        <v>0.96153846153846156</v>
      </c>
      <c r="M39" s="30">
        <f t="shared" si="2"/>
        <v>3.8461538461538436E-2</v>
      </c>
      <c r="N39" s="28">
        <f t="shared" si="5"/>
        <v>1.7857142857142856E-2</v>
      </c>
      <c r="O39" s="28">
        <f t="shared" si="6"/>
        <v>1.3736263736263735E-3</v>
      </c>
      <c r="P39" s="28">
        <f t="shared" si="3"/>
        <v>1.9230769230769228E-2</v>
      </c>
      <c r="Q39" s="116">
        <f>PRODUCT(NodeProb_WLL3!D19:G19)</f>
        <v>6.729974041557997E-2</v>
      </c>
      <c r="R39" s="116">
        <f t="shared" si="7"/>
        <v>1.2942257772226916E-3</v>
      </c>
      <c r="S39" s="295"/>
    </row>
    <row r="40" spans="1:21" x14ac:dyDescent="0.25">
      <c r="A40" s="297"/>
      <c r="B40">
        <v>38</v>
      </c>
      <c r="D40" s="119">
        <v>2</v>
      </c>
      <c r="E40">
        <v>3</v>
      </c>
      <c r="F40" s="224">
        <f>($L$13*$B$69+$M$13*$B$69)*$B$108</f>
        <v>0</v>
      </c>
      <c r="G40" s="221">
        <f>($L$14*$B$69+$M$14*$B$69)*$B$109</f>
        <v>0</v>
      </c>
      <c r="H40" s="221">
        <f>($L$14*0+$M$14*0)*$B$108</f>
        <v>0</v>
      </c>
      <c r="I40" s="224">
        <f>($L$13*0+$M$13*0)*$B$109</f>
        <v>0</v>
      </c>
      <c r="J40" s="28">
        <f t="shared" si="0"/>
        <v>0</v>
      </c>
      <c r="K40" s="28">
        <f t="shared" si="1"/>
        <v>0</v>
      </c>
      <c r="L40" s="108">
        <f t="shared" si="4"/>
        <v>0.5</v>
      </c>
      <c r="M40" s="30">
        <f t="shared" si="2"/>
        <v>0.5</v>
      </c>
      <c r="N40" s="28">
        <f t="shared" si="5"/>
        <v>0</v>
      </c>
      <c r="O40" s="28">
        <f t="shared" si="6"/>
        <v>0</v>
      </c>
      <c r="P40" s="28">
        <f t="shared" si="3"/>
        <v>0</v>
      </c>
      <c r="Q40" s="116">
        <f>PRODUCT(NodeProb_WLL3!D23:G23)</f>
        <v>7.2078420208402202E-2</v>
      </c>
      <c r="R40" s="116">
        <f t="shared" si="7"/>
        <v>0</v>
      </c>
      <c r="S40" s="295"/>
    </row>
    <row r="41" spans="1:21" x14ac:dyDescent="0.25">
      <c r="A41" s="297"/>
      <c r="B41">
        <v>39</v>
      </c>
      <c r="D41" s="119">
        <v>1</v>
      </c>
      <c r="E41">
        <v>4</v>
      </c>
      <c r="F41" s="224">
        <f>($L$15*$B$72+$M$15*$B$72)*$B$107</f>
        <v>0.75</v>
      </c>
      <c r="G41" s="221">
        <f>($L$16*$B$72+$M$16*$B$72)*$B$110</f>
        <v>0.75</v>
      </c>
      <c r="H41" s="221">
        <f>($L$16*$B$74+$M$16*$B$74)*$B$107</f>
        <v>0</v>
      </c>
      <c r="I41" s="224">
        <f>($L$15*$B$74+$M$15*$B$74)*$B$110</f>
        <v>0</v>
      </c>
      <c r="J41" s="28">
        <f t="shared" si="0"/>
        <v>0</v>
      </c>
      <c r="K41" s="28">
        <f t="shared" si="1"/>
        <v>0</v>
      </c>
      <c r="L41" s="108">
        <f t="shared" si="4"/>
        <v>0.5</v>
      </c>
      <c r="M41" s="30">
        <f t="shared" si="2"/>
        <v>0.5</v>
      </c>
      <c r="N41" s="28">
        <f t="shared" si="5"/>
        <v>0.375</v>
      </c>
      <c r="O41" s="28">
        <f t="shared" si="6"/>
        <v>0.375</v>
      </c>
      <c r="P41" s="28">
        <f t="shared" si="3"/>
        <v>0.75</v>
      </c>
      <c r="Q41" s="116">
        <f>PRODUCT(NodeProb_WLL3!D27:G27)</f>
        <v>0</v>
      </c>
      <c r="R41" s="116">
        <f t="shared" si="7"/>
        <v>0</v>
      </c>
      <c r="S41" s="295"/>
    </row>
    <row r="42" spans="1:21" x14ac:dyDescent="0.25">
      <c r="A42" s="297"/>
      <c r="B42" s="1">
        <v>40</v>
      </c>
      <c r="C42" s="1"/>
      <c r="D42" s="121">
        <v>1</v>
      </c>
      <c r="E42" s="1">
        <v>4</v>
      </c>
      <c r="F42" s="224">
        <f>($L$17*$B$72+$M$17*$B$71)*$B$107</f>
        <v>0.5</v>
      </c>
      <c r="G42" s="221">
        <f>($L$18*1+$M$18*1)*$B$110</f>
        <v>1</v>
      </c>
      <c r="H42" s="221">
        <f>($L$18*$B$73+$M$18*$B$69)*$B$107</f>
        <v>4.1666666666666657E-2</v>
      </c>
      <c r="I42" s="224">
        <f>($L$17*$B$72+$M$17*$B$71)*$B$110</f>
        <v>0.5</v>
      </c>
      <c r="J42" s="28">
        <f t="shared" si="0"/>
        <v>4.1666666666666657E-2</v>
      </c>
      <c r="K42" s="28">
        <f t="shared" si="1"/>
        <v>0.54166666666666663</v>
      </c>
      <c r="L42" s="108">
        <f t="shared" si="4"/>
        <v>0.45833333333333337</v>
      </c>
      <c r="M42" s="30">
        <f t="shared" si="2"/>
        <v>0.54166666666666663</v>
      </c>
      <c r="N42" s="28">
        <f t="shared" si="5"/>
        <v>0.21006944444444448</v>
      </c>
      <c r="O42" s="28">
        <f t="shared" si="6"/>
        <v>0.22916666666666669</v>
      </c>
      <c r="P42" s="28">
        <f t="shared" si="3"/>
        <v>0.43923611111111116</v>
      </c>
      <c r="Q42" s="118">
        <f>PRODUCT(NodeProb_WLL3!D31:G31)</f>
        <v>0.11062183937601783</v>
      </c>
      <c r="R42" s="118">
        <f t="shared" si="7"/>
        <v>4.8589106531480061E-2</v>
      </c>
      <c r="S42" s="295"/>
      <c r="T42" s="1"/>
      <c r="U42" s="1"/>
    </row>
    <row r="43" spans="1:21" x14ac:dyDescent="0.25">
      <c r="A43" s="297"/>
      <c r="B43">
        <v>41</v>
      </c>
      <c r="D43">
        <v>1</v>
      </c>
      <c r="E43" s="115">
        <v>4</v>
      </c>
      <c r="F43" s="222">
        <f>($L$19*$B$68+$M$19*$B$71)*$B$107</f>
        <v>0.5</v>
      </c>
      <c r="G43" s="117">
        <f>($L$20*$B$73+$M$20*$B$74)*$B$110</f>
        <v>3.5714285714285712E-2</v>
      </c>
      <c r="H43" s="117">
        <f>($L$20*$B$73+$M$20*$B$74)*$B$107</f>
        <v>3.5714285714285712E-2</v>
      </c>
      <c r="I43" s="222">
        <f>($L$19*0+$M$19*0)*$B$110</f>
        <v>0</v>
      </c>
      <c r="J43" s="28">
        <f t="shared" si="0"/>
        <v>0.4642857142857143</v>
      </c>
      <c r="K43" s="28">
        <f t="shared" si="1"/>
        <v>0</v>
      </c>
      <c r="L43" s="108">
        <f t="shared" si="4"/>
        <v>0.96153846153846156</v>
      </c>
      <c r="M43" s="30">
        <f t="shared" si="2"/>
        <v>3.8461538461538436E-2</v>
      </c>
      <c r="N43" s="28">
        <f t="shared" si="5"/>
        <v>1.7857142857142856E-2</v>
      </c>
      <c r="O43" s="28">
        <f t="shared" si="6"/>
        <v>1.3736263736263735E-3</v>
      </c>
      <c r="P43" s="28">
        <f t="shared" si="3"/>
        <v>1.9230769230769228E-2</v>
      </c>
      <c r="Q43" s="116">
        <f>PRODUCT(NodeProb_WLL3!D35:G35)</f>
        <v>6.729974041557997E-2</v>
      </c>
      <c r="R43" s="116">
        <f t="shared" si="7"/>
        <v>1.2942257772226916E-3</v>
      </c>
      <c r="S43" s="295"/>
    </row>
    <row r="44" spans="1:21" x14ac:dyDescent="0.25">
      <c r="A44" s="297"/>
      <c r="B44">
        <v>42</v>
      </c>
      <c r="D44" s="119">
        <v>1</v>
      </c>
      <c r="E44">
        <v>4</v>
      </c>
      <c r="F44" s="224">
        <f>($L$21*$B$69+$M$21*$B$69)*$B$107</f>
        <v>0</v>
      </c>
      <c r="G44" s="221">
        <f>($L$22*$B$69+$M$22*$B$69)*$B$110</f>
        <v>0</v>
      </c>
      <c r="H44" s="221">
        <f>($L$22*0+$M$22*0)*$B$107</f>
        <v>0</v>
      </c>
      <c r="I44" s="224">
        <f>($L$21*0+$M$21*0)*$B$110</f>
        <v>0</v>
      </c>
      <c r="J44" s="28">
        <f t="shared" si="0"/>
        <v>0</v>
      </c>
      <c r="K44" s="28">
        <f t="shared" si="1"/>
        <v>0</v>
      </c>
      <c r="L44" s="108">
        <f t="shared" si="4"/>
        <v>0.5</v>
      </c>
      <c r="M44" s="30">
        <f t="shared" si="2"/>
        <v>0.5</v>
      </c>
      <c r="N44" s="28">
        <f t="shared" si="5"/>
        <v>0</v>
      </c>
      <c r="O44" s="28">
        <f t="shared" si="6"/>
        <v>0</v>
      </c>
      <c r="P44" s="28">
        <f t="shared" si="3"/>
        <v>0</v>
      </c>
      <c r="Q44" s="116">
        <f>PRODUCT(NodeProb_WLL3!D39:G39)</f>
        <v>7.2078420208402202E-2</v>
      </c>
      <c r="R44" s="116">
        <f t="shared" si="7"/>
        <v>0</v>
      </c>
      <c r="S44" s="295"/>
    </row>
    <row r="45" spans="1:21" x14ac:dyDescent="0.25">
      <c r="A45" s="297"/>
      <c r="B45">
        <v>43</v>
      </c>
      <c r="D45" s="119">
        <v>2</v>
      </c>
      <c r="E45">
        <v>3</v>
      </c>
      <c r="F45" s="224">
        <f>($L$23*$B$72+$M$23*$B$72)*$B$108</f>
        <v>0.75</v>
      </c>
      <c r="G45" s="221">
        <f>($L$24*$B$72+$M$24*$B$72)*$B$109</f>
        <v>0.75</v>
      </c>
      <c r="H45" s="221">
        <f>($L$24*$B$74+$M$24*$B$74)*$B$108</f>
        <v>0</v>
      </c>
      <c r="I45" s="224">
        <f>($L$23*$B$74+$M$23*$B$74)*$B$109</f>
        <v>0</v>
      </c>
      <c r="J45" s="28">
        <f t="shared" si="0"/>
        <v>0</v>
      </c>
      <c r="K45" s="28">
        <f t="shared" si="1"/>
        <v>0</v>
      </c>
      <c r="L45" s="108">
        <f t="shared" si="4"/>
        <v>0.5</v>
      </c>
      <c r="M45" s="30">
        <f t="shared" si="2"/>
        <v>0.5</v>
      </c>
      <c r="N45" s="28">
        <f t="shared" si="5"/>
        <v>0.375</v>
      </c>
      <c r="O45" s="28">
        <f t="shared" si="6"/>
        <v>0.375</v>
      </c>
      <c r="P45" s="28">
        <f t="shared" si="3"/>
        <v>0.75</v>
      </c>
      <c r="Q45" s="116">
        <f>PRODUCT(NodeProb_WLL3!D43:G43)</f>
        <v>0</v>
      </c>
      <c r="R45" s="116">
        <f t="shared" si="7"/>
        <v>0</v>
      </c>
      <c r="S45" s="295"/>
    </row>
    <row r="46" spans="1:21" x14ac:dyDescent="0.25">
      <c r="A46" s="297"/>
      <c r="B46">
        <v>44</v>
      </c>
      <c r="D46" s="119">
        <v>2</v>
      </c>
      <c r="E46" s="1">
        <v>3</v>
      </c>
      <c r="F46" s="224">
        <f>($L$25*$B$72+$M$25*$B$71)*$B$108</f>
        <v>0.5</v>
      </c>
      <c r="G46" s="221">
        <f>($L$26*1+$M$26*1)*$B$109</f>
        <v>1</v>
      </c>
      <c r="H46" s="221">
        <f>($L$26*$B$73+$M$26*$B$69)*$B$108</f>
        <v>4.1666666666666657E-2</v>
      </c>
      <c r="I46" s="224">
        <f>($L$25*$B$72+$M$25*$B$71)*$B$109</f>
        <v>0.5</v>
      </c>
      <c r="J46" s="28">
        <f t="shared" si="0"/>
        <v>4.1666666666666657E-2</v>
      </c>
      <c r="K46" s="28">
        <f t="shared" si="1"/>
        <v>0.54166666666666663</v>
      </c>
      <c r="L46" s="108">
        <f t="shared" si="4"/>
        <v>0.45833333333333337</v>
      </c>
      <c r="M46" s="30">
        <f t="shared" si="2"/>
        <v>0.54166666666666663</v>
      </c>
      <c r="N46" s="28">
        <f t="shared" si="5"/>
        <v>0.21006944444444448</v>
      </c>
      <c r="O46" s="28">
        <f t="shared" si="6"/>
        <v>0.22916666666666669</v>
      </c>
      <c r="P46" s="28">
        <f t="shared" si="3"/>
        <v>0.43923611111111116</v>
      </c>
      <c r="Q46" s="118">
        <f>PRODUCT(NodeProb_WLL3!D47:G47)</f>
        <v>0.11062183937601783</v>
      </c>
      <c r="R46" s="116">
        <f t="shared" si="7"/>
        <v>4.8589106531480061E-2</v>
      </c>
      <c r="S46" s="295"/>
    </row>
    <row r="47" spans="1:21" x14ac:dyDescent="0.25">
      <c r="A47" s="297"/>
      <c r="B47" s="115">
        <v>45</v>
      </c>
      <c r="C47" s="115"/>
      <c r="D47" s="115">
        <v>1</v>
      </c>
      <c r="E47">
        <v>3</v>
      </c>
      <c r="F47" s="222">
        <f>($L$27*$B$68+$M$27*$B$71)*$B$107</f>
        <v>0.5</v>
      </c>
      <c r="G47" s="117">
        <f>($L$28*$B$73+$M$28*$B$74)*$B$109</f>
        <v>3.5714285714285712E-2</v>
      </c>
      <c r="H47" s="117">
        <f>($L$28*$B$73+$M$28*$B$74)*$B$107</f>
        <v>3.5714285714285712E-2</v>
      </c>
      <c r="I47" s="222">
        <f>($L$27*0+$M$27*0)*$B$109</f>
        <v>0</v>
      </c>
      <c r="J47" s="28">
        <f t="shared" si="0"/>
        <v>0.4642857142857143</v>
      </c>
      <c r="K47" s="28">
        <f t="shared" si="1"/>
        <v>0</v>
      </c>
      <c r="L47" s="108">
        <f t="shared" si="4"/>
        <v>0.96153846153846156</v>
      </c>
      <c r="M47" s="30">
        <f t="shared" si="2"/>
        <v>3.8461538461538436E-2</v>
      </c>
      <c r="N47" s="28">
        <f t="shared" si="5"/>
        <v>1.7857142857142856E-2</v>
      </c>
      <c r="O47" s="28">
        <f t="shared" si="6"/>
        <v>1.3736263736263735E-3</v>
      </c>
      <c r="P47" s="28">
        <f t="shared" si="3"/>
        <v>1.9230769230769228E-2</v>
      </c>
      <c r="Q47" s="116">
        <f>PRODUCT(NodeProb_WLL3!D51:G51)</f>
        <v>6.729974041557997E-2</v>
      </c>
      <c r="R47" s="117">
        <f t="shared" si="7"/>
        <v>1.2942257772226916E-3</v>
      </c>
      <c r="S47" s="295"/>
      <c r="T47" s="115"/>
      <c r="U47" s="115"/>
    </row>
    <row r="48" spans="1:21" x14ac:dyDescent="0.25">
      <c r="A48" s="297"/>
      <c r="B48">
        <v>46</v>
      </c>
      <c r="D48" s="119">
        <v>1</v>
      </c>
      <c r="E48">
        <v>3</v>
      </c>
      <c r="F48" s="224">
        <f>($L$29*$B$69+$M$29*$B$69)*$B$107</f>
        <v>0</v>
      </c>
      <c r="G48" s="221">
        <f>($L$30*$B$69+$M$30*$B$69)*$B$109</f>
        <v>0</v>
      </c>
      <c r="H48" s="221">
        <f>($L$30*0+$M$30*0)*$B$107</f>
        <v>0</v>
      </c>
      <c r="I48" s="224">
        <f>($L$29*0+$M$29*0)*$B$109</f>
        <v>0</v>
      </c>
      <c r="J48" s="28">
        <f t="shared" si="0"/>
        <v>0</v>
      </c>
      <c r="K48" s="28">
        <f t="shared" si="1"/>
        <v>0</v>
      </c>
      <c r="L48" s="108">
        <f t="shared" si="4"/>
        <v>0.5</v>
      </c>
      <c r="M48" s="30">
        <f t="shared" si="2"/>
        <v>0.5</v>
      </c>
      <c r="N48" s="28">
        <f t="shared" si="5"/>
        <v>0</v>
      </c>
      <c r="O48" s="28">
        <f t="shared" si="6"/>
        <v>0</v>
      </c>
      <c r="P48" s="28">
        <f t="shared" si="3"/>
        <v>0</v>
      </c>
      <c r="Q48" s="116">
        <f>PRODUCT(NodeProb_WLL3!D55:G55)</f>
        <v>7.2078420208402202E-2</v>
      </c>
      <c r="R48" s="116">
        <f t="shared" si="7"/>
        <v>0</v>
      </c>
      <c r="S48" s="295"/>
    </row>
    <row r="49" spans="1:21" x14ac:dyDescent="0.25">
      <c r="A49" s="297"/>
      <c r="B49">
        <v>47</v>
      </c>
      <c r="D49" s="119">
        <v>2</v>
      </c>
      <c r="E49">
        <v>4</v>
      </c>
      <c r="F49" s="224">
        <f>($L$31*$B$72+$M$31*$B$72)*$B$108</f>
        <v>0.75</v>
      </c>
      <c r="G49" s="221">
        <f>($L$32*$B$72+$M$32*$B$72)*$B$110</f>
        <v>0.75</v>
      </c>
      <c r="H49" s="221">
        <f>($L$32*$B$74+$M$32*$B$74)*$B$108</f>
        <v>0</v>
      </c>
      <c r="I49" s="224">
        <f>($L$31*$B$74+$M$31*$B$74)*$B$110</f>
        <v>0</v>
      </c>
      <c r="J49" s="28">
        <f t="shared" si="0"/>
        <v>0</v>
      </c>
      <c r="K49" s="28">
        <f t="shared" si="1"/>
        <v>0</v>
      </c>
      <c r="L49" s="108">
        <f t="shared" si="4"/>
        <v>0.5</v>
      </c>
      <c r="M49" s="30">
        <f t="shared" si="2"/>
        <v>0.5</v>
      </c>
      <c r="N49" s="28">
        <f t="shared" si="5"/>
        <v>0.375</v>
      </c>
      <c r="O49" s="28">
        <f t="shared" si="6"/>
        <v>0.375</v>
      </c>
      <c r="P49" s="28">
        <f t="shared" si="3"/>
        <v>0.75</v>
      </c>
      <c r="Q49" s="116">
        <f>PRODUCT(NodeProb_WLL3!D59:G59)</f>
        <v>0</v>
      </c>
      <c r="R49" s="116">
        <f t="shared" si="7"/>
        <v>0</v>
      </c>
      <c r="S49" s="295"/>
    </row>
    <row r="50" spans="1:21" x14ac:dyDescent="0.25">
      <c r="A50" s="297"/>
      <c r="B50">
        <v>48</v>
      </c>
      <c r="D50" s="119">
        <v>2</v>
      </c>
      <c r="E50" s="1">
        <v>4</v>
      </c>
      <c r="F50" s="224">
        <f>($L$33*$B$72+$M$33*$B$71)*$B$108</f>
        <v>0.5</v>
      </c>
      <c r="G50" s="221">
        <f>($L$34*1+$M$34*1)*$B$110</f>
        <v>1</v>
      </c>
      <c r="H50" s="221">
        <f>($L$34*$B$73+$M$34*$B$69)*$B$108</f>
        <v>4.1666666666666657E-2</v>
      </c>
      <c r="I50" s="224">
        <f>($L$33*$B$72+$M$33*$B$71)*$B$110</f>
        <v>0.5</v>
      </c>
      <c r="J50" s="28">
        <f t="shared" si="0"/>
        <v>4.1666666666666657E-2</v>
      </c>
      <c r="K50" s="28">
        <f t="shared" si="1"/>
        <v>0.54166666666666663</v>
      </c>
      <c r="L50" s="108">
        <f t="shared" si="4"/>
        <v>0.45833333333333337</v>
      </c>
      <c r="M50" s="30">
        <f t="shared" si="2"/>
        <v>0.54166666666666663</v>
      </c>
      <c r="N50" s="28">
        <f t="shared" si="5"/>
        <v>0.21006944444444448</v>
      </c>
      <c r="O50" s="28">
        <f t="shared" si="6"/>
        <v>0.22916666666666669</v>
      </c>
      <c r="P50" s="28">
        <f t="shared" si="3"/>
        <v>0.43923611111111116</v>
      </c>
      <c r="Q50" s="116">
        <f>PRODUCT(NodeProb_WLL3!D63:G63)</f>
        <v>0.11062183937601783</v>
      </c>
      <c r="R50" s="116">
        <f t="shared" si="7"/>
        <v>4.8589106531480061E-2</v>
      </c>
      <c r="S50" s="296"/>
    </row>
    <row r="51" spans="1:21" x14ac:dyDescent="0.25">
      <c r="A51" s="292" t="s">
        <v>57</v>
      </c>
      <c r="B51" s="115">
        <v>49</v>
      </c>
      <c r="C51" s="115"/>
      <c r="D51" s="115">
        <v>2</v>
      </c>
      <c r="E51" s="115">
        <v>3</v>
      </c>
      <c r="F51" s="222">
        <f>$J$35</f>
        <v>0.4642857142857143</v>
      </c>
      <c r="G51" s="117">
        <f>$L$36*$K$5+$M$36*$K$6</f>
        <v>0.5</v>
      </c>
      <c r="H51" s="117">
        <f>$J$36</f>
        <v>0</v>
      </c>
      <c r="I51" s="223">
        <f>$L$35*$K$3+$M$35*$K$4</f>
        <v>1.9230769230769218E-2</v>
      </c>
      <c r="J51" s="28">
        <f t="shared" si="0"/>
        <v>0</v>
      </c>
      <c r="K51" s="28">
        <f t="shared" si="1"/>
        <v>3.5714285714285698E-2</v>
      </c>
      <c r="L51" s="108">
        <f t="shared" si="4"/>
        <v>0.48285714285714287</v>
      </c>
      <c r="M51" s="30">
        <f t="shared" si="2"/>
        <v>0.51714285714285713</v>
      </c>
      <c r="N51" s="28">
        <f t="shared" si="5"/>
        <v>0.22418367346938775</v>
      </c>
      <c r="O51" s="28">
        <f t="shared" si="6"/>
        <v>0.23214285714285715</v>
      </c>
      <c r="P51" s="28">
        <f t="shared" si="3"/>
        <v>0.45632653061224493</v>
      </c>
      <c r="Q51" s="117">
        <f>PRODUCT(NodeProb_WLL3!E3:G3)</f>
        <v>0.13937816062398217</v>
      </c>
      <c r="R51" s="117">
        <f t="shared" si="7"/>
        <v>6.3601952480657989E-2</v>
      </c>
      <c r="S51" s="295">
        <f>SUM(R51:R58)</f>
        <v>0.25440780992263196</v>
      </c>
      <c r="T51" s="115"/>
      <c r="U51" s="115"/>
    </row>
    <row r="52" spans="1:21" x14ac:dyDescent="0.25">
      <c r="A52" s="293"/>
      <c r="B52">
        <v>50</v>
      </c>
      <c r="D52" s="119">
        <v>2</v>
      </c>
      <c r="E52">
        <v>3</v>
      </c>
      <c r="F52" s="224">
        <f>$L$37*$J$7+$M$37*$J$8</f>
        <v>0</v>
      </c>
      <c r="G52" s="221">
        <f>$K$38</f>
        <v>0.54166666666666663</v>
      </c>
      <c r="H52" s="221">
        <f>$L$38*$J$9+$M$38*$J$10</f>
        <v>0</v>
      </c>
      <c r="I52" s="221">
        <f>$K$37</f>
        <v>0</v>
      </c>
      <c r="J52" s="28">
        <f t="shared" si="0"/>
        <v>0</v>
      </c>
      <c r="K52" s="28">
        <f t="shared" si="1"/>
        <v>0.54166666666666663</v>
      </c>
      <c r="L52" s="108">
        <f t="shared" si="4"/>
        <v>0</v>
      </c>
      <c r="M52" s="30">
        <f t="shared" si="2"/>
        <v>1</v>
      </c>
      <c r="N52" s="28">
        <f t="shared" si="5"/>
        <v>0</v>
      </c>
      <c r="O52" s="28">
        <f t="shared" si="6"/>
        <v>0</v>
      </c>
      <c r="P52" s="28">
        <f t="shared" si="3"/>
        <v>0</v>
      </c>
      <c r="Q52" s="116">
        <f>PRODUCT(NodeProb_WLL3!E11:G11)</f>
        <v>0.11062183937601783</v>
      </c>
      <c r="R52" s="116">
        <f t="shared" si="7"/>
        <v>0</v>
      </c>
      <c r="S52" s="295"/>
    </row>
    <row r="53" spans="1:21" x14ac:dyDescent="0.25">
      <c r="A53" s="293"/>
      <c r="B53">
        <v>51</v>
      </c>
      <c r="D53" s="119">
        <v>2</v>
      </c>
      <c r="E53">
        <v>4</v>
      </c>
      <c r="F53" s="222">
        <f>$J$39</f>
        <v>0.4642857142857143</v>
      </c>
      <c r="G53" s="117">
        <f>$L$40*$K$13+$M$40*$K$14</f>
        <v>0.5</v>
      </c>
      <c r="H53" s="117">
        <f>$J$40</f>
        <v>0</v>
      </c>
      <c r="I53" s="223">
        <f>$L$39*$K$11+$M$39*$K$12</f>
        <v>1.9230769230769218E-2</v>
      </c>
      <c r="J53" s="28">
        <f t="shared" si="0"/>
        <v>0</v>
      </c>
      <c r="K53" s="28">
        <f t="shared" si="1"/>
        <v>3.5714285714285698E-2</v>
      </c>
      <c r="L53" s="108">
        <f t="shared" si="4"/>
        <v>0.48285714285714287</v>
      </c>
      <c r="M53" s="30">
        <f t="shared" si="2"/>
        <v>0.51714285714285713</v>
      </c>
      <c r="N53" s="28">
        <f t="shared" si="5"/>
        <v>0.22418367346938775</v>
      </c>
      <c r="O53" s="28">
        <f t="shared" si="6"/>
        <v>0.23214285714285715</v>
      </c>
      <c r="P53" s="28">
        <f t="shared" si="3"/>
        <v>0.45632653061224493</v>
      </c>
      <c r="Q53" s="116">
        <f>PRODUCT(NodeProb_WLL3!E19:G19)</f>
        <v>0.13937816062398217</v>
      </c>
      <c r="R53" s="116">
        <f t="shared" si="7"/>
        <v>6.3601952480657989E-2</v>
      </c>
      <c r="S53" s="295"/>
    </row>
    <row r="54" spans="1:21" x14ac:dyDescent="0.25">
      <c r="A54" s="293"/>
      <c r="B54">
        <v>52</v>
      </c>
      <c r="D54" s="119">
        <v>2</v>
      </c>
      <c r="E54">
        <v>4</v>
      </c>
      <c r="F54" s="224">
        <f>$L$41*$J$15+$M$41*$J$16</f>
        <v>0</v>
      </c>
      <c r="G54" s="221">
        <f>$K$42</f>
        <v>0.54166666666666663</v>
      </c>
      <c r="H54" s="221">
        <f>$L$42*$J$17+$M$42*$J$18</f>
        <v>0</v>
      </c>
      <c r="I54" s="221">
        <f>$K$41</f>
        <v>0</v>
      </c>
      <c r="J54" s="28">
        <f t="shared" si="0"/>
        <v>0</v>
      </c>
      <c r="K54" s="28">
        <f t="shared" si="1"/>
        <v>0.54166666666666663</v>
      </c>
      <c r="L54" s="108">
        <f t="shared" si="4"/>
        <v>0</v>
      </c>
      <c r="M54" s="30">
        <f t="shared" si="2"/>
        <v>1</v>
      </c>
      <c r="N54" s="28">
        <f t="shared" si="5"/>
        <v>0</v>
      </c>
      <c r="O54" s="28">
        <f t="shared" si="6"/>
        <v>0</v>
      </c>
      <c r="P54" s="28">
        <f t="shared" si="3"/>
        <v>0</v>
      </c>
      <c r="Q54" s="116">
        <f>PRODUCT(NodeProb_WLL3!E27:G27)</f>
        <v>0.11062183937601783</v>
      </c>
      <c r="R54" s="116">
        <f t="shared" si="7"/>
        <v>0</v>
      </c>
      <c r="S54" s="295"/>
    </row>
    <row r="55" spans="1:21" x14ac:dyDescent="0.25">
      <c r="A55" s="293"/>
      <c r="B55">
        <v>53</v>
      </c>
      <c r="D55" s="119">
        <v>1</v>
      </c>
      <c r="E55">
        <v>3</v>
      </c>
      <c r="F55" s="222">
        <f>$J$43</f>
        <v>0.4642857142857143</v>
      </c>
      <c r="G55" s="117">
        <f>$L$44*$K$21+$M$44*$K$22</f>
        <v>0.5</v>
      </c>
      <c r="H55" s="117">
        <f>$J$44</f>
        <v>0</v>
      </c>
      <c r="I55" s="223">
        <f>$L$43*$K$19+$M$43*$K$20</f>
        <v>1.9230769230769218E-2</v>
      </c>
      <c r="J55" s="28">
        <f t="shared" si="0"/>
        <v>0</v>
      </c>
      <c r="K55" s="28">
        <f t="shared" si="1"/>
        <v>3.5714285714285698E-2</v>
      </c>
      <c r="L55" s="108">
        <f t="shared" si="4"/>
        <v>0.48285714285714287</v>
      </c>
      <c r="M55" s="30">
        <f t="shared" si="2"/>
        <v>0.51714285714285713</v>
      </c>
      <c r="N55" s="28">
        <f t="shared" si="5"/>
        <v>0.22418367346938775</v>
      </c>
      <c r="O55" s="28">
        <f t="shared" si="6"/>
        <v>0.23214285714285715</v>
      </c>
      <c r="P55" s="28">
        <f t="shared" si="3"/>
        <v>0.45632653061224493</v>
      </c>
      <c r="Q55" s="116">
        <f>PRODUCT(NodeProb_WLL3!E35:G35)</f>
        <v>0.13937816062398217</v>
      </c>
      <c r="R55" s="116">
        <f t="shared" si="7"/>
        <v>6.3601952480657989E-2</v>
      </c>
      <c r="S55" s="295"/>
    </row>
    <row r="56" spans="1:21" x14ac:dyDescent="0.25">
      <c r="A56" s="293"/>
      <c r="B56">
        <v>54</v>
      </c>
      <c r="D56" s="119">
        <v>1</v>
      </c>
      <c r="E56">
        <v>3</v>
      </c>
      <c r="F56" s="224">
        <f>$L$45*$J$23+$M$45*$J$24</f>
        <v>0</v>
      </c>
      <c r="G56" s="221">
        <f>$K$46</f>
        <v>0.54166666666666663</v>
      </c>
      <c r="H56" s="221">
        <f>$L$46*$J$25+$M$46*$J$26</f>
        <v>0</v>
      </c>
      <c r="I56" s="221">
        <f>$K$45</f>
        <v>0</v>
      </c>
      <c r="J56" s="28">
        <f t="shared" si="0"/>
        <v>0</v>
      </c>
      <c r="K56" s="28">
        <f t="shared" si="1"/>
        <v>0.54166666666666663</v>
      </c>
      <c r="L56" s="108">
        <f t="shared" si="4"/>
        <v>0</v>
      </c>
      <c r="M56" s="30">
        <f t="shared" si="2"/>
        <v>1</v>
      </c>
      <c r="N56" s="28">
        <f t="shared" si="5"/>
        <v>0</v>
      </c>
      <c r="O56" s="28">
        <f t="shared" si="6"/>
        <v>0</v>
      </c>
      <c r="P56" s="28">
        <f t="shared" si="3"/>
        <v>0</v>
      </c>
      <c r="Q56" s="116">
        <f>PRODUCT(NodeProb_WLL3!E43:G43)</f>
        <v>0.11062183937601783</v>
      </c>
      <c r="R56" s="116">
        <f t="shared" si="7"/>
        <v>0</v>
      </c>
      <c r="S56" s="295"/>
    </row>
    <row r="57" spans="1:21" x14ac:dyDescent="0.25">
      <c r="A57" s="293"/>
      <c r="B57">
        <v>55</v>
      </c>
      <c r="D57" s="119">
        <v>1</v>
      </c>
      <c r="E57">
        <v>4</v>
      </c>
      <c r="F57" s="222">
        <f>$J$47</f>
        <v>0.4642857142857143</v>
      </c>
      <c r="G57" s="117">
        <f>$L$48*$K$29+$M$48*$K$30</f>
        <v>0.5</v>
      </c>
      <c r="H57" s="117">
        <f>$J$48</f>
        <v>0</v>
      </c>
      <c r="I57" s="223">
        <f>$L$47*$K$27+$M$47*$K$28</f>
        <v>1.9230769230769218E-2</v>
      </c>
      <c r="J57" s="28">
        <f t="shared" si="0"/>
        <v>0</v>
      </c>
      <c r="K57" s="28">
        <f t="shared" si="1"/>
        <v>3.5714285714285698E-2</v>
      </c>
      <c r="L57" s="108">
        <f t="shared" si="4"/>
        <v>0.48285714285714287</v>
      </c>
      <c r="M57" s="30">
        <f t="shared" si="2"/>
        <v>0.51714285714285713</v>
      </c>
      <c r="N57" s="28">
        <f t="shared" si="5"/>
        <v>0.22418367346938775</v>
      </c>
      <c r="O57" s="28">
        <f t="shared" si="6"/>
        <v>0.23214285714285715</v>
      </c>
      <c r="P57" s="28">
        <f t="shared" si="3"/>
        <v>0.45632653061224493</v>
      </c>
      <c r="Q57" s="116">
        <f>PRODUCT(NodeProb_WLL3!E51:G51)</f>
        <v>0.13937816062398217</v>
      </c>
      <c r="R57" s="116">
        <f t="shared" si="7"/>
        <v>6.3601952480657989E-2</v>
      </c>
      <c r="S57" s="295"/>
    </row>
    <row r="58" spans="1:21" x14ac:dyDescent="0.25">
      <c r="A58" s="294"/>
      <c r="B58">
        <v>56</v>
      </c>
      <c r="D58" s="119">
        <v>1</v>
      </c>
      <c r="E58">
        <v>4</v>
      </c>
      <c r="F58" s="224">
        <f>$L$49*$J$31+$M$49*$J$32</f>
        <v>0</v>
      </c>
      <c r="G58" s="221">
        <f>$K$50</f>
        <v>0.54166666666666663</v>
      </c>
      <c r="H58" s="221">
        <f>$L$50*$J$33+$M$50*$J$34</f>
        <v>0</v>
      </c>
      <c r="I58" s="221">
        <f>$K$49</f>
        <v>0</v>
      </c>
      <c r="J58" s="28">
        <f t="shared" si="0"/>
        <v>0</v>
      </c>
      <c r="K58" s="28">
        <f t="shared" si="1"/>
        <v>0.54166666666666663</v>
      </c>
      <c r="L58" s="108">
        <f t="shared" si="4"/>
        <v>0</v>
      </c>
      <c r="M58" s="30">
        <f t="shared" si="2"/>
        <v>1</v>
      </c>
      <c r="N58" s="28">
        <f t="shared" si="5"/>
        <v>0</v>
      </c>
      <c r="O58" s="28">
        <f t="shared" si="6"/>
        <v>0</v>
      </c>
      <c r="P58" s="28">
        <f t="shared" si="3"/>
        <v>0</v>
      </c>
      <c r="Q58" s="116">
        <f>PRODUCT(NodeProb_WLL3!E59:G59)</f>
        <v>0.11062183937601783</v>
      </c>
      <c r="R58" s="116">
        <f t="shared" si="7"/>
        <v>0</v>
      </c>
      <c r="S58" s="296"/>
    </row>
    <row r="59" spans="1:21" x14ac:dyDescent="0.25">
      <c r="A59" s="292" t="s">
        <v>58</v>
      </c>
      <c r="B59" s="115">
        <v>57</v>
      </c>
      <c r="C59" s="115"/>
      <c r="D59" s="115">
        <v>1</v>
      </c>
      <c r="E59" s="115">
        <v>4</v>
      </c>
      <c r="F59" s="221">
        <f>$L$51*($L$35*$J$3+$M$35*$J$4)+$M$51*($L$36*$J$5+$M$36*$J$6)</f>
        <v>0.50464285714285717</v>
      </c>
      <c r="G59" s="221">
        <f>$L$52*($L$37*$K$7+$M$37*$K$8)+$M$52*($L$38*$K$9+$M$38*$K$10)</f>
        <v>0.40972222222222221</v>
      </c>
      <c r="H59" s="221">
        <f>$L$52*$J$37+$M$52*$J$38</f>
        <v>4.1666666666666657E-2</v>
      </c>
      <c r="I59" s="221">
        <f>$L$51*$K$35+$M$51*$K$36</f>
        <v>0</v>
      </c>
      <c r="J59" s="28">
        <f t="shared" si="0"/>
        <v>9.4920634920634961E-2</v>
      </c>
      <c r="K59" s="28">
        <f t="shared" si="1"/>
        <v>0</v>
      </c>
      <c r="L59" s="108">
        <f t="shared" si="4"/>
        <v>0.55751264249592869</v>
      </c>
      <c r="M59" s="30">
        <f t="shared" si="2"/>
        <v>0.44248735750407131</v>
      </c>
      <c r="N59" s="28">
        <f t="shared" si="5"/>
        <v>0.2048611111111111</v>
      </c>
      <c r="O59" s="28">
        <f t="shared" si="6"/>
        <v>0.18129690342180696</v>
      </c>
      <c r="P59" s="28">
        <f t="shared" si="3"/>
        <v>0.38615801453291809</v>
      </c>
      <c r="Q59" s="117">
        <f>PRODUCT(NodeProb_WLL3!F3:G3)</f>
        <v>0.25</v>
      </c>
      <c r="R59" s="117">
        <f t="shared" si="7"/>
        <v>9.6539503633229523E-2</v>
      </c>
      <c r="S59" s="295">
        <f>SUM(R59:R62)</f>
        <v>0.38615801453291809</v>
      </c>
      <c r="T59" s="115"/>
      <c r="U59" s="115"/>
    </row>
    <row r="60" spans="1:21" x14ac:dyDescent="0.25">
      <c r="A60" s="293"/>
      <c r="B60">
        <v>58</v>
      </c>
      <c r="D60" s="119">
        <v>1</v>
      </c>
      <c r="E60">
        <v>3</v>
      </c>
      <c r="F60" s="221">
        <f>$L$53*($L$39*$J$11+$M$39*$J$12)+$M$53*($L$40*$J$13+$M$40*$J$14)</f>
        <v>0.50464285714285717</v>
      </c>
      <c r="G60" s="221">
        <f>$L$54*($L$41*$K$15+$M$41*$K$16)+$M$54*($L$42*$K$17+$M$42*$K$18)</f>
        <v>0.40972222222222221</v>
      </c>
      <c r="H60" s="221">
        <f>$L$54*$J$41+$M$54*$J$42</f>
        <v>4.1666666666666657E-2</v>
      </c>
      <c r="I60" s="221">
        <f>$L$53*$K$39+$M$53*$K$40</f>
        <v>0</v>
      </c>
      <c r="J60" s="28">
        <f t="shared" si="0"/>
        <v>9.4920634920634961E-2</v>
      </c>
      <c r="K60" s="28">
        <f t="shared" si="1"/>
        <v>0</v>
      </c>
      <c r="L60" s="108">
        <f t="shared" si="4"/>
        <v>0.55751264249592869</v>
      </c>
      <c r="M60" s="30">
        <f t="shared" si="2"/>
        <v>0.44248735750407131</v>
      </c>
      <c r="N60" s="28">
        <f t="shared" si="5"/>
        <v>0.2048611111111111</v>
      </c>
      <c r="O60" s="28">
        <f t="shared" si="6"/>
        <v>0.18129690342180696</v>
      </c>
      <c r="P60" s="28">
        <f t="shared" si="3"/>
        <v>0.38615801453291809</v>
      </c>
      <c r="Q60" s="116">
        <f>PRODUCT(NodeProb_WLL3!F19:G19)</f>
        <v>0.25</v>
      </c>
      <c r="R60" s="116">
        <f t="shared" si="7"/>
        <v>9.6539503633229523E-2</v>
      </c>
      <c r="S60" s="295"/>
    </row>
    <row r="61" spans="1:21" x14ac:dyDescent="0.25">
      <c r="A61" s="293"/>
      <c r="B61">
        <v>59</v>
      </c>
      <c r="D61" s="119">
        <v>2</v>
      </c>
      <c r="E61">
        <v>4</v>
      </c>
      <c r="F61" s="221">
        <f>$L$55*($L$43*$J$19+$M$43*$J$20)+$M$55*($L$44*$J$21+$M$44*$J$22)</f>
        <v>0.50464285714285717</v>
      </c>
      <c r="G61" s="221">
        <f>$L$56*($L$45*$K$23+$M$45*$K$24)+$M$56*($L$46*$K$25+$M$46*$K$26)</f>
        <v>0.40972222222222221</v>
      </c>
      <c r="H61" s="221">
        <f>$L$56*$J$45+$M$56*$J$46</f>
        <v>4.1666666666666657E-2</v>
      </c>
      <c r="I61" s="221">
        <f>$L$55*$K$43+$M$55*$K$44</f>
        <v>0</v>
      </c>
      <c r="J61" s="28">
        <f t="shared" si="0"/>
        <v>9.4920634920634961E-2</v>
      </c>
      <c r="K61" s="28">
        <f t="shared" si="1"/>
        <v>0</v>
      </c>
      <c r="L61" s="108">
        <f t="shared" si="4"/>
        <v>0.55751264249592869</v>
      </c>
      <c r="M61" s="30">
        <f t="shared" si="2"/>
        <v>0.44248735750407131</v>
      </c>
      <c r="N61" s="28">
        <f t="shared" si="5"/>
        <v>0.2048611111111111</v>
      </c>
      <c r="O61" s="28">
        <f t="shared" si="6"/>
        <v>0.18129690342180696</v>
      </c>
      <c r="P61" s="28">
        <f t="shared" si="3"/>
        <v>0.38615801453291809</v>
      </c>
      <c r="Q61" s="116">
        <f>PRODUCT(NodeProb_WLL3!F35:G35)</f>
        <v>0.25</v>
      </c>
      <c r="R61" s="116">
        <f t="shared" si="7"/>
        <v>9.6539503633229523E-2</v>
      </c>
      <c r="S61" s="295"/>
    </row>
    <row r="62" spans="1:21" x14ac:dyDescent="0.25">
      <c r="A62" s="294"/>
      <c r="B62">
        <v>60</v>
      </c>
      <c r="D62" s="119">
        <v>2</v>
      </c>
      <c r="E62">
        <v>3</v>
      </c>
      <c r="F62" s="221">
        <f>$L$57*($L$47*$J$27+$M$47*$J$28)+$M$57*($L$48*$J$29+$M$48*$J$30)</f>
        <v>0.50464285714285717</v>
      </c>
      <c r="G62" s="221">
        <f>$L$58*($L$49*$K$31+$M$49*$K$32)+$M$58*($L$50*$K$33+$M$50*$K$34)</f>
        <v>0.40972222222222221</v>
      </c>
      <c r="H62" s="221">
        <f>$L$58*$J$49+$M$58*$J$50</f>
        <v>4.1666666666666657E-2</v>
      </c>
      <c r="I62" s="221">
        <f>$L$57*$K$47+$M$57*$K$48</f>
        <v>0</v>
      </c>
      <c r="J62" s="28">
        <f t="shared" si="0"/>
        <v>9.4920634920634961E-2</v>
      </c>
      <c r="K62" s="28">
        <f t="shared" si="1"/>
        <v>0</v>
      </c>
      <c r="L62" s="108">
        <f t="shared" si="4"/>
        <v>0.55751264249592869</v>
      </c>
      <c r="M62" s="30">
        <f t="shared" si="2"/>
        <v>0.44248735750407131</v>
      </c>
      <c r="N62" s="28">
        <f t="shared" si="5"/>
        <v>0.2048611111111111</v>
      </c>
      <c r="O62" s="28">
        <f t="shared" si="6"/>
        <v>0.18129690342180696</v>
      </c>
      <c r="P62" s="28">
        <f t="shared" si="3"/>
        <v>0.38615801453291809</v>
      </c>
      <c r="Q62" s="118">
        <f>PRODUCT(NodeProb_WLL3!F51:G51)</f>
        <v>0.25</v>
      </c>
      <c r="R62" s="116">
        <f t="shared" si="7"/>
        <v>9.6539503633229523E-2</v>
      </c>
      <c r="S62" s="296"/>
    </row>
    <row r="63" spans="1:21" x14ac:dyDescent="0.25">
      <c r="A63" s="292" t="s">
        <v>59</v>
      </c>
      <c r="B63" s="115">
        <v>61</v>
      </c>
      <c r="C63" s="115"/>
      <c r="D63" s="115">
        <v>3</v>
      </c>
      <c r="E63" s="115">
        <v>4</v>
      </c>
      <c r="F63" s="117">
        <f>$L$59*$K$51+$M$59*$K$52</f>
        <v>0.25959181778479795</v>
      </c>
      <c r="G63" s="221">
        <f>$L$60*$K$53+$M$60*$K$54</f>
        <v>0.25959181778479795</v>
      </c>
      <c r="H63" s="117">
        <f>$K$60</f>
        <v>0</v>
      </c>
      <c r="I63" s="117">
        <f>$K$59</f>
        <v>0</v>
      </c>
      <c r="J63" s="28">
        <f t="shared" si="0"/>
        <v>0</v>
      </c>
      <c r="K63" s="28">
        <f t="shared" si="1"/>
        <v>0</v>
      </c>
      <c r="L63" s="108">
        <f t="shared" si="4"/>
        <v>0.5</v>
      </c>
      <c r="M63" s="30">
        <f t="shared" si="2"/>
        <v>0.5</v>
      </c>
      <c r="N63" s="28">
        <f t="shared" si="5"/>
        <v>0.12979590889239898</v>
      </c>
      <c r="O63" s="28">
        <f t="shared" si="6"/>
        <v>0.12979590889239898</v>
      </c>
      <c r="P63" s="28">
        <f t="shared" si="3"/>
        <v>0.25959181778479795</v>
      </c>
      <c r="Q63" s="117">
        <f>NodeProb_WLL3!G3</f>
        <v>0.5</v>
      </c>
      <c r="R63" s="117">
        <f t="shared" si="7"/>
        <v>0.12979590889239898</v>
      </c>
      <c r="S63" s="295">
        <f>SUM(R63:R64)</f>
        <v>0.25959181778479795</v>
      </c>
      <c r="T63" s="115"/>
      <c r="U63" s="115"/>
    </row>
    <row r="64" spans="1:21" x14ac:dyDescent="0.25">
      <c r="A64" s="294"/>
      <c r="B64">
        <v>62</v>
      </c>
      <c r="D64" s="119">
        <v>3</v>
      </c>
      <c r="E64">
        <v>4</v>
      </c>
      <c r="F64" s="117">
        <f>$L$61*$K$55+$M$61*$K$56</f>
        <v>0.25959181778479795</v>
      </c>
      <c r="G64" s="221">
        <f>$L$62*$K$57+$M$62*$K$58</f>
        <v>0.25959181778479795</v>
      </c>
      <c r="H64" s="117">
        <f>$K$62</f>
        <v>0</v>
      </c>
      <c r="I64" s="117">
        <f>$K$61</f>
        <v>0</v>
      </c>
      <c r="J64" s="28">
        <f t="shared" si="0"/>
        <v>0</v>
      </c>
      <c r="K64" s="28">
        <f t="shared" si="1"/>
        <v>0</v>
      </c>
      <c r="L64" s="108">
        <f t="shared" si="4"/>
        <v>0.5</v>
      </c>
      <c r="M64" s="30">
        <f t="shared" si="2"/>
        <v>0.5</v>
      </c>
      <c r="N64" s="28">
        <f t="shared" si="5"/>
        <v>0.12979590889239898</v>
      </c>
      <c r="O64" s="28">
        <f t="shared" si="6"/>
        <v>0.12979590889239898</v>
      </c>
      <c r="P64" s="28">
        <f t="shared" si="3"/>
        <v>0.25959181778479795</v>
      </c>
      <c r="Q64" s="116">
        <f>NodeProb_WLL3!G35</f>
        <v>0.5</v>
      </c>
      <c r="R64" s="116">
        <f t="shared" si="7"/>
        <v>0.12979590889239898</v>
      </c>
      <c r="S64" s="295"/>
    </row>
    <row r="65" spans="1:21" x14ac:dyDescent="0.25">
      <c r="A65" s="122" t="s">
        <v>60</v>
      </c>
      <c r="B65" s="123">
        <v>63</v>
      </c>
      <c r="C65" s="123"/>
      <c r="D65" s="123">
        <v>1</v>
      </c>
      <c r="E65" s="123">
        <v>2</v>
      </c>
      <c r="F65" s="124">
        <f>$L$63*$J$59+$M$63*$J$60</f>
        <v>9.4920634920634961E-2</v>
      </c>
      <c r="G65" s="124">
        <f>$L$64*$J$61+$M$64*$J$62</f>
        <v>9.4920634920634961E-2</v>
      </c>
      <c r="H65" s="124">
        <f>$L$64*($L$61*$J$55+$M$61*$J$56)+$M$64*($L$62*$J$57+$M$62*$J$58)</f>
        <v>0</v>
      </c>
      <c r="I65" s="124">
        <f>$L$63*($L$59*$J$51+$M$59*$J$52)+$M$63*($L$60*$J$53+$M$60*$J$54)</f>
        <v>0</v>
      </c>
      <c r="J65" s="28">
        <f t="shared" si="0"/>
        <v>0</v>
      </c>
      <c r="K65" s="28">
        <f t="shared" si="1"/>
        <v>0</v>
      </c>
      <c r="L65" s="108">
        <f t="shared" si="4"/>
        <v>0.5</v>
      </c>
      <c r="M65" s="30">
        <f t="shared" si="2"/>
        <v>0.5</v>
      </c>
      <c r="N65" s="28">
        <f t="shared" si="5"/>
        <v>4.746031746031748E-2</v>
      </c>
      <c r="O65" s="28">
        <f t="shared" si="6"/>
        <v>4.746031746031748E-2</v>
      </c>
      <c r="P65" s="28">
        <f t="shared" si="3"/>
        <v>9.4920634920634961E-2</v>
      </c>
      <c r="Q65" s="124">
        <v>1</v>
      </c>
      <c r="R65" s="124">
        <f t="shared" si="7"/>
        <v>9.4920634920634961E-2</v>
      </c>
      <c r="S65" s="125">
        <f>R65</f>
        <v>9.4920634920634961E-2</v>
      </c>
      <c r="T65" s="123"/>
      <c r="U65" s="123"/>
    </row>
    <row r="66" spans="1:21" x14ac:dyDescent="0.25">
      <c r="F66" s="113"/>
      <c r="G66" s="113"/>
      <c r="H66" s="113"/>
      <c r="I66" s="113"/>
      <c r="J66" s="113"/>
      <c r="K66" s="113"/>
      <c r="L66" s="113"/>
      <c r="M66" s="113"/>
      <c r="N66" s="113"/>
      <c r="O66" s="113"/>
      <c r="P66" s="113"/>
      <c r="R66" s="126" t="s">
        <v>17</v>
      </c>
      <c r="S66" s="127">
        <f>SUM(S3:S65)</f>
        <v>1.5</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oKESjKs9yC+z8d7i6d1eEav7+zuXenfKeuG0r6YkwE9rekOqOgaq+COmF6XGBNEHQ26eB0lLO//oJJuv//Tdhw==" saltValue="6b2qd+M4hUI+gAr8KbQJOQ=="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65" priority="3" operator="containsText" text="WAHR">
      <formula>NOT(ISERROR(SEARCH("WAHR",B81)))</formula>
    </cfRule>
    <cfRule type="containsText" dxfId="64" priority="4" operator="containsText" text="FALSCH">
      <formula>NOT(ISERROR(SEARCH("FALSCH",B81)))</formula>
    </cfRule>
  </conditionalFormatting>
  <conditionalFormatting sqref="I92:J103 L104:M271">
    <cfRule type="expression" dxfId="63" priority="7">
      <formula>IF(#REF!="FALSCH", , )</formula>
    </cfRule>
  </conditionalFormatting>
  <conditionalFormatting sqref="L1:M91">
    <cfRule type="expression" dxfId="62" priority="1">
      <formula>IF(#REF!="FALSCH", , )</formula>
    </cfRule>
  </conditionalFormatting>
  <conditionalFormatting sqref="N2:P2">
    <cfRule type="expression" dxfId="61" priority="5">
      <formula>IF(#REF!="FALSCH", , )</formula>
    </cfRule>
  </conditionalFormatting>
  <conditionalFormatting sqref="R2 T2">
    <cfRule type="expression" dxfId="60"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5">
    <tabColor theme="1" tint="0.499984740745262"/>
  </sheetPr>
  <dimension ref="A1:V216"/>
  <sheetViews>
    <sheetView topLeftCell="A40" zoomScale="85" zoomScaleNormal="85" workbookViewId="0">
      <selection activeCell="K68" sqref="K68:T68"/>
    </sheetView>
  </sheetViews>
  <sheetFormatPr baseColWidth="10" defaultRowHeight="15.75" x14ac:dyDescent="0.25"/>
  <cols>
    <col min="2" max="9" width="13.625" bestFit="1" customWidth="1"/>
    <col min="11" max="12" width="13.625" bestFit="1" customWidth="1"/>
    <col min="14" max="14" width="19.25" bestFit="1" customWidth="1"/>
    <col min="15" max="15" width="13.625" bestFit="1" customWidth="1"/>
    <col min="17" max="18" width="13.625" bestFit="1" customWidth="1"/>
    <col min="20" max="20" width="13.625" bestFit="1" customWidth="1"/>
    <col min="22" max="22" width="11.625" bestFit="1" customWidth="1"/>
  </cols>
  <sheetData>
    <row r="1" spans="1:22" x14ac:dyDescent="0.25">
      <c r="H1" s="300" t="s">
        <v>16</v>
      </c>
      <c r="I1" s="13" t="s">
        <v>5</v>
      </c>
      <c r="L1" s="13" t="s">
        <v>4</v>
      </c>
      <c r="O1" s="13" t="s">
        <v>3</v>
      </c>
      <c r="R1" s="13" t="s">
        <v>2</v>
      </c>
    </row>
    <row r="2" spans="1:22" x14ac:dyDescent="0.25">
      <c r="A2" s="1" t="s">
        <v>15</v>
      </c>
      <c r="B2" s="1" t="s">
        <v>14</v>
      </c>
      <c r="C2" s="1" t="s">
        <v>13</v>
      </c>
      <c r="D2" s="1" t="s">
        <v>12</v>
      </c>
      <c r="E2" s="1" t="s">
        <v>11</v>
      </c>
      <c r="F2" s="1" t="s">
        <v>10</v>
      </c>
      <c r="G2" s="1" t="s">
        <v>9</v>
      </c>
      <c r="H2" s="301"/>
      <c r="I2" s="13" t="s">
        <v>15</v>
      </c>
      <c r="J2" t="s">
        <v>31</v>
      </c>
      <c r="L2" s="13" t="s">
        <v>15</v>
      </c>
      <c r="M2" t="s">
        <v>31</v>
      </c>
      <c r="O2" s="13" t="s">
        <v>15</v>
      </c>
      <c r="P2" t="s">
        <v>31</v>
      </c>
      <c r="R2" s="13" t="s">
        <v>15</v>
      </c>
      <c r="S2" t="s">
        <v>31</v>
      </c>
      <c r="T2" s="1"/>
      <c r="U2" s="1"/>
      <c r="V2" s="1"/>
    </row>
    <row r="3" spans="1:22" x14ac:dyDescent="0.25">
      <c r="A3">
        <v>1</v>
      </c>
      <c r="B3" s="113">
        <f>APA_WLL3!$L$3</f>
        <v>0.5</v>
      </c>
      <c r="C3" s="113">
        <f>APA_WLL3!$L$35</f>
        <v>0.96153846153846156</v>
      </c>
      <c r="D3" s="113">
        <f>APA_WLL3!$L$51</f>
        <v>0.48285714285714287</v>
      </c>
      <c r="E3" s="113">
        <f>APA_WLL3!$L$59</f>
        <v>0.55751264249592869</v>
      </c>
      <c r="F3" s="113">
        <f>APA_WLL3!$L$63</f>
        <v>0.5</v>
      </c>
      <c r="G3" s="113">
        <f>APA_WLL3!$L$65</f>
        <v>0.5</v>
      </c>
      <c r="H3" s="113">
        <f>B3*C3*D3*E3*F3*G3</f>
        <v>3.2355644430567293E-2</v>
      </c>
      <c r="I3" s="113">
        <f>$B$69</f>
        <v>1</v>
      </c>
      <c r="J3" s="229">
        <v>1</v>
      </c>
      <c r="K3" s="113">
        <f>I3*H3</f>
        <v>3.2355644430567293E-2</v>
      </c>
      <c r="L3" s="113">
        <f>$B$73</f>
        <v>0.5</v>
      </c>
      <c r="M3" s="159" t="s">
        <v>62</v>
      </c>
      <c r="N3" s="113">
        <f>L3*H3</f>
        <v>1.6177822215283647E-2</v>
      </c>
      <c r="O3" s="113">
        <f>$B$74</f>
        <v>0</v>
      </c>
      <c r="P3" s="159" t="s">
        <v>63</v>
      </c>
      <c r="Q3" s="113">
        <f t="shared" ref="Q3:Q66" si="0">O3*H3</f>
        <v>0</v>
      </c>
      <c r="R3" s="113">
        <f>$B$76</f>
        <v>0</v>
      </c>
      <c r="S3" s="159">
        <v>0</v>
      </c>
      <c r="T3" s="113">
        <f t="shared" ref="T3:T66" si="1">R3*H3</f>
        <v>0</v>
      </c>
      <c r="U3" s="114"/>
      <c r="V3" s="153">
        <f>I3+L3+O3+R3</f>
        <v>1.5</v>
      </c>
    </row>
    <row r="4" spans="1:22" x14ac:dyDescent="0.25">
      <c r="A4">
        <v>2</v>
      </c>
      <c r="B4" s="113">
        <f>APA_WLL3!$M$3</f>
        <v>0.5</v>
      </c>
      <c r="C4" s="113">
        <f>APA_WLL3!$L$35</f>
        <v>0.96153846153846156</v>
      </c>
      <c r="D4" s="113">
        <f>APA_WLL3!$L$51</f>
        <v>0.48285714285714287</v>
      </c>
      <c r="E4" s="113">
        <f>APA_WLL3!$L$59</f>
        <v>0.55751264249592869</v>
      </c>
      <c r="F4" s="113">
        <f>APA_WLL3!$L$63</f>
        <v>0.5</v>
      </c>
      <c r="G4" s="113">
        <f>APA_WLL3!$L$65</f>
        <v>0.5</v>
      </c>
      <c r="H4" s="113">
        <f t="shared" ref="H4:H66" si="2">B4*C4*D4*E4*F4*G4</f>
        <v>3.2355644430567293E-2</v>
      </c>
      <c r="I4" s="113">
        <f>$B$70</f>
        <v>0.5</v>
      </c>
      <c r="J4" s="230" t="s">
        <v>27</v>
      </c>
      <c r="K4" s="113">
        <f t="shared" ref="K4:K65" si="3">I4*H4</f>
        <v>1.6177822215283647E-2</v>
      </c>
      <c r="L4" s="113">
        <f>$B$70</f>
        <v>0.5</v>
      </c>
      <c r="M4" s="3" t="s">
        <v>27</v>
      </c>
      <c r="N4" s="113">
        <f t="shared" ref="N4:N66" si="4">L4*H4</f>
        <v>1.6177822215283647E-2</v>
      </c>
      <c r="O4" s="113">
        <f>$B$70</f>
        <v>0.5</v>
      </c>
      <c r="P4" s="3" t="s">
        <v>27</v>
      </c>
      <c r="Q4" s="113">
        <f t="shared" si="0"/>
        <v>1.6177822215283647E-2</v>
      </c>
      <c r="R4" s="113">
        <f>$B$76</f>
        <v>0</v>
      </c>
      <c r="S4" s="159">
        <v>0</v>
      </c>
      <c r="T4" s="113">
        <f t="shared" si="1"/>
        <v>0</v>
      </c>
      <c r="U4" s="114"/>
      <c r="V4" s="153">
        <f t="shared" ref="V4:V66" si="5">I4+L4+O4+R4</f>
        <v>1.5</v>
      </c>
    </row>
    <row r="5" spans="1:22" x14ac:dyDescent="0.25">
      <c r="A5">
        <v>3</v>
      </c>
      <c r="B5" s="113">
        <f>APA_WLL3!$L$4</f>
        <v>0.21428571428571427</v>
      </c>
      <c r="C5" s="113">
        <f>APA_WLL3!$M$35</f>
        <v>3.8461538461538436E-2</v>
      </c>
      <c r="D5" s="113">
        <f>APA_WLL3!$L$51</f>
        <v>0.48285714285714287</v>
      </c>
      <c r="E5" s="113">
        <f>APA_WLL3!$L$59</f>
        <v>0.55751264249592869</v>
      </c>
      <c r="F5" s="113">
        <f>APA_WLL3!$L$63</f>
        <v>0.5</v>
      </c>
      <c r="G5" s="113">
        <f>APA_WLL3!$L$65</f>
        <v>0.5</v>
      </c>
      <c r="H5" s="113">
        <f t="shared" si="2"/>
        <v>5.5466819023829595E-4</v>
      </c>
      <c r="I5" s="113">
        <f>$B$69</f>
        <v>1</v>
      </c>
      <c r="J5" s="229">
        <v>1</v>
      </c>
      <c r="K5" s="113">
        <f t="shared" si="3"/>
        <v>5.5466819023829595E-4</v>
      </c>
      <c r="L5" s="113">
        <f>$B$72</f>
        <v>0.16666666666666666</v>
      </c>
      <c r="M5" s="3" t="s">
        <v>21</v>
      </c>
      <c r="N5" s="113">
        <f t="shared" si="4"/>
        <v>9.2444698373049316E-5</v>
      </c>
      <c r="O5" s="113">
        <f>$B$72</f>
        <v>0.16666666666666666</v>
      </c>
      <c r="P5" s="3" t="s">
        <v>21</v>
      </c>
      <c r="Q5" s="113">
        <f t="shared" si="0"/>
        <v>9.2444698373049316E-5</v>
      </c>
      <c r="R5" s="113">
        <f>$B$72</f>
        <v>0.16666666666666666</v>
      </c>
      <c r="S5" s="3" t="s">
        <v>21</v>
      </c>
      <c r="T5" s="113">
        <f t="shared" si="1"/>
        <v>9.2444698373049316E-5</v>
      </c>
      <c r="U5" s="114"/>
      <c r="V5" s="153">
        <f t="shared" si="5"/>
        <v>1.5000000000000002</v>
      </c>
    </row>
    <row r="6" spans="1:22" x14ac:dyDescent="0.25">
      <c r="A6">
        <v>4</v>
      </c>
      <c r="B6" s="113">
        <f>APA_WLL3!$M$4</f>
        <v>0.7857142857142857</v>
      </c>
      <c r="C6" s="113">
        <f>APA_WLL3!$M$35</f>
        <v>3.8461538461538436E-2</v>
      </c>
      <c r="D6" s="113">
        <f>APA_WLL3!$L$51</f>
        <v>0.48285714285714287</v>
      </c>
      <c r="E6" s="113">
        <f>APA_WLL3!$L$59</f>
        <v>0.55751264249592869</v>
      </c>
      <c r="F6" s="113">
        <f>APA_WLL3!$L$63</f>
        <v>0.5</v>
      </c>
      <c r="G6" s="113">
        <f>APA_WLL3!$L$65</f>
        <v>0.5</v>
      </c>
      <c r="H6" s="113">
        <f t="shared" si="2"/>
        <v>2.0337833642070854E-3</v>
      </c>
      <c r="I6" s="113">
        <f>$B$71</f>
        <v>0.75</v>
      </c>
      <c r="J6" s="230" t="s">
        <v>28</v>
      </c>
      <c r="K6" s="113">
        <f t="shared" si="3"/>
        <v>1.5253375231553141E-3</v>
      </c>
      <c r="L6" s="113">
        <f>$B$75</f>
        <v>0</v>
      </c>
      <c r="M6" s="3" t="s">
        <v>29</v>
      </c>
      <c r="N6" s="113">
        <f t="shared" si="4"/>
        <v>0</v>
      </c>
      <c r="O6" s="113">
        <f>$B$71</f>
        <v>0.75</v>
      </c>
      <c r="P6" s="230" t="s">
        <v>28</v>
      </c>
      <c r="Q6" s="113">
        <f t="shared" si="0"/>
        <v>1.5253375231553141E-3</v>
      </c>
      <c r="R6" s="113">
        <f>$B$75</f>
        <v>0</v>
      </c>
      <c r="S6" s="3" t="s">
        <v>29</v>
      </c>
      <c r="T6" s="113">
        <f t="shared" si="1"/>
        <v>0</v>
      </c>
      <c r="U6" s="114"/>
      <c r="V6" s="153">
        <f t="shared" si="5"/>
        <v>1.5</v>
      </c>
    </row>
    <row r="7" spans="1:22" x14ac:dyDescent="0.25">
      <c r="A7">
        <v>5</v>
      </c>
      <c r="B7" s="113">
        <f>APA_WLL3!$L$5</f>
        <v>0.5</v>
      </c>
      <c r="C7" s="113">
        <f>APA_WLL3!$L$36</f>
        <v>0.5</v>
      </c>
      <c r="D7" s="113">
        <f>APA_WLL3!$M$51</f>
        <v>0.51714285714285713</v>
      </c>
      <c r="E7" s="113">
        <f>APA_WLL3!$L$59</f>
        <v>0.55751264249592869</v>
      </c>
      <c r="F7" s="113">
        <f>APA_WLL3!$L$63</f>
        <v>0.5</v>
      </c>
      <c r="G7" s="113">
        <f>APA_WLL3!$L$65</f>
        <v>0.5</v>
      </c>
      <c r="H7" s="113">
        <f t="shared" si="2"/>
        <v>1.8019605052100551E-2</v>
      </c>
      <c r="I7" s="113">
        <f>$B$69</f>
        <v>1</v>
      </c>
      <c r="J7" s="229">
        <v>1</v>
      </c>
      <c r="K7" s="113">
        <f t="shared" si="3"/>
        <v>1.8019605052100551E-2</v>
      </c>
      <c r="L7" s="113">
        <f>$B$74</f>
        <v>0</v>
      </c>
      <c r="M7" s="159" t="s">
        <v>63</v>
      </c>
      <c r="N7" s="113">
        <f t="shared" si="4"/>
        <v>0</v>
      </c>
      <c r="O7" s="113">
        <f>$B$73</f>
        <v>0.5</v>
      </c>
      <c r="P7" s="159" t="s">
        <v>62</v>
      </c>
      <c r="Q7" s="113">
        <f t="shared" si="0"/>
        <v>9.0098025260502753E-3</v>
      </c>
      <c r="R7" s="113">
        <f>$B$76</f>
        <v>0</v>
      </c>
      <c r="S7" s="159">
        <v>0</v>
      </c>
      <c r="T7" s="113">
        <f t="shared" si="1"/>
        <v>0</v>
      </c>
      <c r="U7" s="114"/>
      <c r="V7" s="153">
        <f t="shared" si="5"/>
        <v>1.5</v>
      </c>
    </row>
    <row r="8" spans="1:22" x14ac:dyDescent="0.25">
      <c r="A8">
        <v>6</v>
      </c>
      <c r="B8" s="113">
        <f>APA_WLL3!$M$5</f>
        <v>0.5</v>
      </c>
      <c r="C8" s="113">
        <f>APA_WLL3!$L$36</f>
        <v>0.5</v>
      </c>
      <c r="D8" s="113">
        <f>APA_WLL3!$M$51</f>
        <v>0.51714285714285713</v>
      </c>
      <c r="E8" s="113">
        <f>APA_WLL3!$L$59</f>
        <v>0.55751264249592869</v>
      </c>
      <c r="F8" s="113">
        <f>APA_WLL3!$L$63</f>
        <v>0.5</v>
      </c>
      <c r="G8" s="113">
        <f>APA_WLL3!$L$65</f>
        <v>0.5</v>
      </c>
      <c r="H8" s="113">
        <f t="shared" si="2"/>
        <v>1.8019605052100551E-2</v>
      </c>
      <c r="I8" s="113">
        <f>$B$69</f>
        <v>1</v>
      </c>
      <c r="J8" s="229">
        <v>1</v>
      </c>
      <c r="K8" s="113">
        <f t="shared" si="3"/>
        <v>1.8019605052100551E-2</v>
      </c>
      <c r="L8" s="113">
        <f>$B$76</f>
        <v>0</v>
      </c>
      <c r="M8" s="159">
        <v>0</v>
      </c>
      <c r="N8" s="113">
        <f t="shared" si="4"/>
        <v>0</v>
      </c>
      <c r="O8" s="113">
        <f>$B$73</f>
        <v>0.5</v>
      </c>
      <c r="P8" s="159" t="s">
        <v>62</v>
      </c>
      <c r="Q8" s="113">
        <f t="shared" si="0"/>
        <v>9.0098025260502753E-3</v>
      </c>
      <c r="R8" s="113">
        <f>$B$74</f>
        <v>0</v>
      </c>
      <c r="S8" s="159" t="s">
        <v>63</v>
      </c>
      <c r="T8" s="113">
        <f t="shared" si="1"/>
        <v>0</v>
      </c>
      <c r="U8" s="114"/>
      <c r="V8" s="153">
        <f t="shared" si="5"/>
        <v>1.5</v>
      </c>
    </row>
    <row r="9" spans="1:22" x14ac:dyDescent="0.25">
      <c r="A9">
        <v>7</v>
      </c>
      <c r="B9" s="113">
        <f>APA_WLL3!$L$6</f>
        <v>0.5</v>
      </c>
      <c r="C9" s="113">
        <f>APA_WLL3!$M$36</f>
        <v>0.5</v>
      </c>
      <c r="D9" s="113">
        <f>APA_WLL3!$M$51</f>
        <v>0.51714285714285713</v>
      </c>
      <c r="E9" s="113">
        <f>APA_WLL3!$L$59</f>
        <v>0.55751264249592869</v>
      </c>
      <c r="F9" s="113">
        <f>APA_WLL3!$L$63</f>
        <v>0.5</v>
      </c>
      <c r="G9" s="113">
        <f>APA_WLL3!$L$65</f>
        <v>0.5</v>
      </c>
      <c r="H9" s="113">
        <f t="shared" si="2"/>
        <v>1.8019605052100551E-2</v>
      </c>
      <c r="I9" s="113">
        <f>$B$69</f>
        <v>1</v>
      </c>
      <c r="J9" s="229">
        <v>1</v>
      </c>
      <c r="K9" s="113">
        <f t="shared" si="3"/>
        <v>1.8019605052100551E-2</v>
      </c>
      <c r="L9" s="113">
        <f>$B$76</f>
        <v>0</v>
      </c>
      <c r="M9" s="159">
        <v>0</v>
      </c>
      <c r="N9" s="113">
        <f t="shared" si="4"/>
        <v>0</v>
      </c>
      <c r="O9" s="113">
        <f>$B$73</f>
        <v>0.5</v>
      </c>
      <c r="P9" s="159" t="s">
        <v>62</v>
      </c>
      <c r="Q9" s="113">
        <f t="shared" si="0"/>
        <v>9.0098025260502753E-3</v>
      </c>
      <c r="R9" s="113">
        <f>$B$74</f>
        <v>0</v>
      </c>
      <c r="S9" s="159" t="s">
        <v>63</v>
      </c>
      <c r="T9" s="113">
        <f t="shared" si="1"/>
        <v>0</v>
      </c>
      <c r="U9" s="114"/>
      <c r="V9" s="153">
        <f t="shared" si="5"/>
        <v>1.5</v>
      </c>
    </row>
    <row r="10" spans="1:22" x14ac:dyDescent="0.25">
      <c r="A10">
        <v>8</v>
      </c>
      <c r="B10" s="113">
        <f>APA_WLL3!$M$6</f>
        <v>0.5</v>
      </c>
      <c r="C10" s="113">
        <f>APA_WLL3!$M$36</f>
        <v>0.5</v>
      </c>
      <c r="D10" s="113">
        <f>APA_WLL3!$M$51</f>
        <v>0.51714285714285713</v>
      </c>
      <c r="E10" s="113">
        <f>APA_WLL3!$L$59</f>
        <v>0.55751264249592869</v>
      </c>
      <c r="F10" s="113">
        <f>APA_WLL3!$L$63</f>
        <v>0.5</v>
      </c>
      <c r="G10" s="113">
        <f>APA_WLL3!$L$65</f>
        <v>0.5</v>
      </c>
      <c r="H10" s="113">
        <f t="shared" si="2"/>
        <v>1.8019605052100551E-2</v>
      </c>
      <c r="I10" s="113">
        <f>$B$73</f>
        <v>0.5</v>
      </c>
      <c r="J10" s="4" t="s">
        <v>62</v>
      </c>
      <c r="K10" s="23">
        <f t="shared" si="3"/>
        <v>9.0098025260502753E-3</v>
      </c>
      <c r="L10" s="113">
        <f>$B$76</f>
        <v>0</v>
      </c>
      <c r="M10" s="159">
        <v>0</v>
      </c>
      <c r="N10" s="23">
        <f t="shared" si="4"/>
        <v>0</v>
      </c>
      <c r="O10" s="113">
        <f>$B$69</f>
        <v>1</v>
      </c>
      <c r="P10" s="229">
        <v>1</v>
      </c>
      <c r="Q10" s="23">
        <f t="shared" si="0"/>
        <v>1.8019605052100551E-2</v>
      </c>
      <c r="R10" s="113">
        <f>$B$74</f>
        <v>0</v>
      </c>
      <c r="S10" s="159" t="s">
        <v>63</v>
      </c>
      <c r="T10" s="23">
        <f t="shared" si="1"/>
        <v>0</v>
      </c>
      <c r="U10" s="114"/>
      <c r="V10" s="153">
        <f t="shared" si="5"/>
        <v>1.5</v>
      </c>
    </row>
    <row r="11" spans="1:22" x14ac:dyDescent="0.25">
      <c r="A11">
        <v>9</v>
      </c>
      <c r="B11" s="113">
        <f>APA_WLL3!$L$7</f>
        <v>0.5</v>
      </c>
      <c r="C11" s="113">
        <f>APA_WLL3!$L$37</f>
        <v>0.5</v>
      </c>
      <c r="D11" s="113">
        <f>APA_WLL3!$L$52</f>
        <v>0</v>
      </c>
      <c r="E11" s="113">
        <f>APA_WLL3!$M$59</f>
        <v>0.44248735750407131</v>
      </c>
      <c r="F11" s="113">
        <f>APA_WLL3!$L$63</f>
        <v>0.5</v>
      </c>
      <c r="G11" s="113">
        <f>APA_WLL3!$L$65</f>
        <v>0.5</v>
      </c>
      <c r="H11" s="113">
        <f t="shared" si="2"/>
        <v>0</v>
      </c>
      <c r="I11" s="113">
        <f>$B$71</f>
        <v>0.75</v>
      </c>
      <c r="J11" s="230" t="s">
        <v>28</v>
      </c>
      <c r="K11" s="113">
        <f t="shared" si="3"/>
        <v>0</v>
      </c>
      <c r="L11" s="113">
        <f>$B$71</f>
        <v>0.75</v>
      </c>
      <c r="M11" s="3" t="s">
        <v>28</v>
      </c>
      <c r="N11" s="113">
        <f t="shared" si="4"/>
        <v>0</v>
      </c>
      <c r="O11" s="113">
        <f>$B$75</f>
        <v>0</v>
      </c>
      <c r="P11" s="3" t="s">
        <v>29</v>
      </c>
      <c r="Q11" s="113">
        <f t="shared" si="0"/>
        <v>0</v>
      </c>
      <c r="R11" s="113">
        <f>$B$75</f>
        <v>0</v>
      </c>
      <c r="S11" s="3" t="s">
        <v>29</v>
      </c>
      <c r="T11" s="113">
        <f t="shared" si="1"/>
        <v>0</v>
      </c>
      <c r="U11" s="114"/>
      <c r="V11" s="153">
        <f t="shared" si="5"/>
        <v>1.5</v>
      </c>
    </row>
    <row r="12" spans="1:22" x14ac:dyDescent="0.25">
      <c r="A12">
        <v>10</v>
      </c>
      <c r="B12" s="113">
        <f>APA_WLL3!$M$7</f>
        <v>0.5</v>
      </c>
      <c r="C12" s="113">
        <f>APA_WLL3!$L$37</f>
        <v>0.5</v>
      </c>
      <c r="D12" s="113">
        <f>APA_WLL3!$L$52</f>
        <v>0</v>
      </c>
      <c r="E12" s="113">
        <f>APA_WLL3!$M$59</f>
        <v>0.44248735750407131</v>
      </c>
      <c r="F12" s="113">
        <f>APA_WLL3!$L$63</f>
        <v>0.5</v>
      </c>
      <c r="G12" s="113">
        <f>APA_WLL3!$L$65</f>
        <v>0.5</v>
      </c>
      <c r="H12" s="113">
        <f t="shared" si="2"/>
        <v>0</v>
      </c>
      <c r="I12" s="113">
        <f>$B$71</f>
        <v>0.75</v>
      </c>
      <c r="J12" s="230" t="s">
        <v>28</v>
      </c>
      <c r="K12" s="113">
        <f t="shared" si="3"/>
        <v>0</v>
      </c>
      <c r="L12" s="113">
        <f>$B$75</f>
        <v>0</v>
      </c>
      <c r="M12" s="3" t="s">
        <v>29</v>
      </c>
      <c r="N12" s="113">
        <f t="shared" si="4"/>
        <v>0</v>
      </c>
      <c r="O12" s="113">
        <f>$B$75</f>
        <v>0</v>
      </c>
      <c r="P12" s="3" t="s">
        <v>29</v>
      </c>
      <c r="Q12" s="113">
        <f t="shared" si="0"/>
        <v>0</v>
      </c>
      <c r="R12" s="113">
        <f>$B$71</f>
        <v>0.75</v>
      </c>
      <c r="S12" s="230" t="s">
        <v>28</v>
      </c>
      <c r="T12" s="113">
        <f t="shared" si="1"/>
        <v>0</v>
      </c>
      <c r="U12" s="114"/>
      <c r="V12" s="153">
        <f t="shared" si="5"/>
        <v>1.5</v>
      </c>
    </row>
    <row r="13" spans="1:22" x14ac:dyDescent="0.25">
      <c r="A13">
        <v>11</v>
      </c>
      <c r="B13" s="113">
        <f>APA_WLL3!$L$8</f>
        <v>0.5</v>
      </c>
      <c r="C13" s="113">
        <f>APA_WLL3!$M$37</f>
        <v>0.5</v>
      </c>
      <c r="D13" s="113">
        <f>APA_WLL3!$L$52</f>
        <v>0</v>
      </c>
      <c r="E13" s="113">
        <f>APA_WLL3!$M$59</f>
        <v>0.44248735750407131</v>
      </c>
      <c r="F13" s="113">
        <f>APA_WLL3!$L$63</f>
        <v>0.5</v>
      </c>
      <c r="G13" s="113">
        <f>APA_WLL3!$L$65</f>
        <v>0.5</v>
      </c>
      <c r="H13" s="113">
        <f t="shared" si="2"/>
        <v>0</v>
      </c>
      <c r="I13" s="113">
        <f>$B$75</f>
        <v>0</v>
      </c>
      <c r="J13" s="230" t="s">
        <v>29</v>
      </c>
      <c r="K13" s="113">
        <f t="shared" si="3"/>
        <v>0</v>
      </c>
      <c r="L13" s="113">
        <f>$B$71</f>
        <v>0.75</v>
      </c>
      <c r="M13" s="3" t="s">
        <v>28</v>
      </c>
      <c r="N13" s="113">
        <f t="shared" si="4"/>
        <v>0</v>
      </c>
      <c r="O13" s="113">
        <f>$B$71</f>
        <v>0.75</v>
      </c>
      <c r="P13" s="230" t="s">
        <v>28</v>
      </c>
      <c r="Q13" s="113">
        <f t="shared" si="0"/>
        <v>0</v>
      </c>
      <c r="R13" s="113">
        <f>$B$75</f>
        <v>0</v>
      </c>
      <c r="S13" s="3" t="s">
        <v>29</v>
      </c>
      <c r="T13" s="113">
        <f t="shared" si="1"/>
        <v>0</v>
      </c>
      <c r="U13" s="114"/>
      <c r="V13" s="153">
        <f t="shared" si="5"/>
        <v>1.5</v>
      </c>
    </row>
    <row r="14" spans="1:22" x14ac:dyDescent="0.25">
      <c r="A14">
        <v>12</v>
      </c>
      <c r="B14" s="113">
        <f>APA_WLL3!$M$8</f>
        <v>0.5</v>
      </c>
      <c r="C14" s="113">
        <f>APA_WLL3!$M$37</f>
        <v>0.5</v>
      </c>
      <c r="D14" s="113">
        <f>APA_WLL3!$L$52</f>
        <v>0</v>
      </c>
      <c r="E14" s="113">
        <f>APA_WLL3!$M$59</f>
        <v>0.44248735750407131</v>
      </c>
      <c r="F14" s="113">
        <f>APA_WLL3!$L$63</f>
        <v>0.5</v>
      </c>
      <c r="G14" s="113">
        <f>APA_WLL3!$L$65</f>
        <v>0.5</v>
      </c>
      <c r="H14" s="113">
        <f t="shared" si="2"/>
        <v>0</v>
      </c>
      <c r="I14" s="113">
        <f>$B$75</f>
        <v>0</v>
      </c>
      <c r="J14" s="230" t="s">
        <v>29</v>
      </c>
      <c r="K14" s="113">
        <f t="shared" si="3"/>
        <v>0</v>
      </c>
      <c r="L14" s="113">
        <f>$B$75</f>
        <v>0</v>
      </c>
      <c r="M14" s="3" t="s">
        <v>29</v>
      </c>
      <c r="N14" s="113">
        <f t="shared" si="4"/>
        <v>0</v>
      </c>
      <c r="O14" s="113">
        <f>$B$71</f>
        <v>0.75</v>
      </c>
      <c r="P14" s="230" t="s">
        <v>28</v>
      </c>
      <c r="Q14" s="113">
        <f t="shared" si="0"/>
        <v>0</v>
      </c>
      <c r="R14" s="113">
        <f>$B$71</f>
        <v>0.75</v>
      </c>
      <c r="S14" s="230" t="s">
        <v>28</v>
      </c>
      <c r="T14" s="113">
        <f t="shared" si="1"/>
        <v>0</v>
      </c>
      <c r="U14" s="114"/>
      <c r="V14" s="153">
        <f t="shared" si="5"/>
        <v>1.5</v>
      </c>
    </row>
    <row r="15" spans="1:22" x14ac:dyDescent="0.25">
      <c r="A15">
        <v>13</v>
      </c>
      <c r="B15" s="113">
        <f>APA_WLL3!$L$9</f>
        <v>0</v>
      </c>
      <c r="C15" s="113">
        <f>APA_WLL3!$L$38</f>
        <v>0.45833333333333337</v>
      </c>
      <c r="D15" s="113">
        <f>APA_WLL3!$M$52</f>
        <v>1</v>
      </c>
      <c r="E15" s="113">
        <f>APA_WLL3!$M$59</f>
        <v>0.44248735750407131</v>
      </c>
      <c r="F15" s="113">
        <f>APA_WLL3!$L$63</f>
        <v>0.5</v>
      </c>
      <c r="G15" s="113">
        <f>APA_WLL3!$L$65</f>
        <v>0.5</v>
      </c>
      <c r="H15" s="113">
        <f t="shared" si="2"/>
        <v>0</v>
      </c>
      <c r="I15" s="113">
        <f>$B$71</f>
        <v>0.75</v>
      </c>
      <c r="J15" s="230" t="s">
        <v>28</v>
      </c>
      <c r="K15" s="113">
        <f>I15*H15</f>
        <v>0</v>
      </c>
      <c r="L15" s="113">
        <f>$B$75</f>
        <v>0</v>
      </c>
      <c r="M15" s="3" t="s">
        <v>29</v>
      </c>
      <c r="N15" s="113">
        <f t="shared" si="4"/>
        <v>0</v>
      </c>
      <c r="O15" s="113">
        <f>$B$71</f>
        <v>0.75</v>
      </c>
      <c r="P15" s="230" t="s">
        <v>28</v>
      </c>
      <c r="Q15" s="113">
        <f t="shared" si="0"/>
        <v>0</v>
      </c>
      <c r="R15" s="113">
        <f>$B$75</f>
        <v>0</v>
      </c>
      <c r="S15" s="3" t="s">
        <v>29</v>
      </c>
      <c r="T15" s="113">
        <f t="shared" si="1"/>
        <v>0</v>
      </c>
      <c r="U15" s="114"/>
      <c r="V15" s="153">
        <f t="shared" si="5"/>
        <v>1.5</v>
      </c>
    </row>
    <row r="16" spans="1:22" x14ac:dyDescent="0.25">
      <c r="A16">
        <v>14</v>
      </c>
      <c r="B16" s="113">
        <f>APA_WLL3!$M$9</f>
        <v>1</v>
      </c>
      <c r="C16" s="113">
        <f>APA_WLL3!$L$38</f>
        <v>0.45833333333333337</v>
      </c>
      <c r="D16" s="113">
        <f>APA_WLL3!$M$52</f>
        <v>1</v>
      </c>
      <c r="E16" s="113">
        <f>APA_WLL3!$M$59</f>
        <v>0.44248735750407131</v>
      </c>
      <c r="F16" s="113">
        <f>APA_WLL3!$L$63</f>
        <v>0.5</v>
      </c>
      <c r="G16" s="113">
        <f>APA_WLL3!$L$65</f>
        <v>0.5</v>
      </c>
      <c r="H16" s="113">
        <f t="shared" si="2"/>
        <v>5.070167638067484E-2</v>
      </c>
      <c r="I16" s="113">
        <f>$B$70</f>
        <v>0.5</v>
      </c>
      <c r="J16" s="230" t="s">
        <v>27</v>
      </c>
      <c r="K16" s="113">
        <f t="shared" si="3"/>
        <v>2.535083819033742E-2</v>
      </c>
      <c r="L16" s="113">
        <f>$B$76</f>
        <v>0</v>
      </c>
      <c r="M16" s="159">
        <v>0</v>
      </c>
      <c r="N16" s="113">
        <f t="shared" si="4"/>
        <v>0</v>
      </c>
      <c r="O16" s="113">
        <f>$B$70</f>
        <v>0.5</v>
      </c>
      <c r="P16" s="3" t="s">
        <v>27</v>
      </c>
      <c r="Q16" s="113">
        <f t="shared" si="0"/>
        <v>2.535083819033742E-2</v>
      </c>
      <c r="R16" s="113">
        <f>$B$70</f>
        <v>0.5</v>
      </c>
      <c r="S16" s="3" t="s">
        <v>27</v>
      </c>
      <c r="T16" s="113">
        <f t="shared" si="1"/>
        <v>2.535083819033742E-2</v>
      </c>
      <c r="U16" s="114"/>
      <c r="V16" s="153">
        <f t="shared" si="5"/>
        <v>1.5</v>
      </c>
    </row>
    <row r="17" spans="1:22" x14ac:dyDescent="0.25">
      <c r="A17">
        <v>15</v>
      </c>
      <c r="B17" s="113">
        <f>APA_WLL3!$L$10</f>
        <v>0.24999999999999994</v>
      </c>
      <c r="C17" s="113">
        <f>APA_WLL3!$M$38</f>
        <v>0.54166666666666663</v>
      </c>
      <c r="D17" s="113">
        <f>APA_WLL3!$M$52</f>
        <v>1</v>
      </c>
      <c r="E17" s="113">
        <f>APA_WLL3!$M$59</f>
        <v>0.44248735750407131</v>
      </c>
      <c r="F17" s="113">
        <f>APA_WLL3!$L$63</f>
        <v>0.5</v>
      </c>
      <c r="G17" s="113">
        <f>APA_WLL3!$L$65</f>
        <v>0.5</v>
      </c>
      <c r="H17" s="113">
        <f t="shared" si="2"/>
        <v>1.4980040748835743E-2</v>
      </c>
      <c r="I17" s="113">
        <f>$B$72</f>
        <v>0.16666666666666666</v>
      </c>
      <c r="J17" s="3" t="s">
        <v>21</v>
      </c>
      <c r="K17" s="113">
        <f t="shared" si="3"/>
        <v>2.4966734581392904E-3</v>
      </c>
      <c r="L17" s="113">
        <f>$B$72</f>
        <v>0.16666666666666666</v>
      </c>
      <c r="M17" s="3" t="s">
        <v>21</v>
      </c>
      <c r="N17" s="113">
        <f t="shared" si="4"/>
        <v>2.4966734581392904E-3</v>
      </c>
      <c r="O17" s="113">
        <f>$B$69</f>
        <v>1</v>
      </c>
      <c r="P17" s="229">
        <v>1</v>
      </c>
      <c r="Q17" s="113">
        <f t="shared" si="0"/>
        <v>1.4980040748835743E-2</v>
      </c>
      <c r="R17" s="113">
        <f>$B$72</f>
        <v>0.16666666666666666</v>
      </c>
      <c r="S17" s="3" t="s">
        <v>21</v>
      </c>
      <c r="T17" s="113">
        <f t="shared" si="1"/>
        <v>2.4966734581392904E-3</v>
      </c>
      <c r="U17" s="114"/>
      <c r="V17" s="153">
        <f t="shared" si="5"/>
        <v>1.5</v>
      </c>
    </row>
    <row r="18" spans="1:22" x14ac:dyDescent="0.25">
      <c r="A18">
        <v>16</v>
      </c>
      <c r="B18" s="113">
        <f>APA_WLL3!$M$10</f>
        <v>0.75</v>
      </c>
      <c r="C18" s="113">
        <f>APA_WLL3!$M$38</f>
        <v>0.54166666666666663</v>
      </c>
      <c r="D18" s="113">
        <f>APA_WLL3!$M$52</f>
        <v>1</v>
      </c>
      <c r="E18" s="113">
        <f>APA_WLL3!$M$59</f>
        <v>0.44248735750407131</v>
      </c>
      <c r="F18" s="113">
        <f>APA_WLL3!$L$63</f>
        <v>0.5</v>
      </c>
      <c r="G18" s="113">
        <f>APA_WLL3!$L$65</f>
        <v>0.5</v>
      </c>
      <c r="H18" s="113">
        <f t="shared" si="2"/>
        <v>4.4940122246507244E-2</v>
      </c>
      <c r="I18" s="113">
        <f>$B$74</f>
        <v>0</v>
      </c>
      <c r="J18" s="178" t="s">
        <v>63</v>
      </c>
      <c r="K18" s="23">
        <f t="shared" si="3"/>
        <v>0</v>
      </c>
      <c r="L18" s="113">
        <f>$B$76</f>
        <v>0</v>
      </c>
      <c r="M18" s="159">
        <v>0</v>
      </c>
      <c r="N18" s="23">
        <f t="shared" si="4"/>
        <v>0</v>
      </c>
      <c r="O18" s="113">
        <f>$B$69</f>
        <v>1</v>
      </c>
      <c r="P18" s="229">
        <v>1</v>
      </c>
      <c r="Q18" s="23">
        <f t="shared" si="0"/>
        <v>4.4940122246507244E-2</v>
      </c>
      <c r="R18" s="113">
        <f>$B$73</f>
        <v>0.5</v>
      </c>
      <c r="S18" s="4" t="s">
        <v>62</v>
      </c>
      <c r="T18" s="23">
        <f t="shared" si="1"/>
        <v>2.2470061123253622E-2</v>
      </c>
      <c r="U18" s="114"/>
      <c r="V18" s="153">
        <f t="shared" si="5"/>
        <v>1.5</v>
      </c>
    </row>
    <row r="19" spans="1:22" x14ac:dyDescent="0.25">
      <c r="A19">
        <v>17</v>
      </c>
      <c r="B19" s="113">
        <f>APA_WLL3!$L$11</f>
        <v>0.5</v>
      </c>
      <c r="C19" s="113">
        <f>APA_WLL3!$L$39</f>
        <v>0.96153846153846156</v>
      </c>
      <c r="D19" s="113">
        <f>APA_WLL3!$L$53</f>
        <v>0.48285714285714287</v>
      </c>
      <c r="E19" s="113">
        <f>APA_WLL3!$L$60</f>
        <v>0.55751264249592869</v>
      </c>
      <c r="F19" s="113">
        <f>APA_WLL3!$M$63</f>
        <v>0.5</v>
      </c>
      <c r="G19" s="113">
        <f>APA_WLL3!$L$65</f>
        <v>0.5</v>
      </c>
      <c r="H19" s="113">
        <f t="shared" si="2"/>
        <v>3.2355644430567293E-2</v>
      </c>
      <c r="I19" s="113">
        <f>$B$69</f>
        <v>1</v>
      </c>
      <c r="J19" s="229">
        <v>1</v>
      </c>
      <c r="K19" s="152">
        <f t="shared" si="3"/>
        <v>3.2355644430567293E-2</v>
      </c>
      <c r="L19" s="113">
        <f>$B$73</f>
        <v>0.5</v>
      </c>
      <c r="M19" s="159" t="s">
        <v>62</v>
      </c>
      <c r="N19" s="152">
        <f t="shared" si="4"/>
        <v>1.6177822215283647E-2</v>
      </c>
      <c r="O19" s="113">
        <f>$B$76</f>
        <v>0</v>
      </c>
      <c r="P19" s="159">
        <v>0</v>
      </c>
      <c r="Q19" s="152">
        <f t="shared" si="0"/>
        <v>0</v>
      </c>
      <c r="R19" s="113">
        <f>$B$74</f>
        <v>0</v>
      </c>
      <c r="S19" s="159" t="s">
        <v>63</v>
      </c>
      <c r="T19" s="152">
        <f t="shared" si="1"/>
        <v>0</v>
      </c>
      <c r="U19" s="114"/>
      <c r="V19" s="153">
        <f t="shared" si="5"/>
        <v>1.5</v>
      </c>
    </row>
    <row r="20" spans="1:22" x14ac:dyDescent="0.25">
      <c r="A20">
        <v>18</v>
      </c>
      <c r="B20" s="113">
        <f>APA_WLL3!$M$11</f>
        <v>0.5</v>
      </c>
      <c r="C20" s="113">
        <f>APA_WLL3!$L$39</f>
        <v>0.96153846153846156</v>
      </c>
      <c r="D20" s="113">
        <f>APA_WLL3!$L$53</f>
        <v>0.48285714285714287</v>
      </c>
      <c r="E20" s="113">
        <f>APA_WLL3!$L$60</f>
        <v>0.55751264249592869</v>
      </c>
      <c r="F20" s="113">
        <f>APA_WLL3!$M$63</f>
        <v>0.5</v>
      </c>
      <c r="G20" s="113">
        <f>APA_WLL3!$L$65</f>
        <v>0.5</v>
      </c>
      <c r="H20" s="113">
        <f t="shared" si="2"/>
        <v>3.2355644430567293E-2</v>
      </c>
      <c r="I20" s="113">
        <f>$B$70</f>
        <v>0.5</v>
      </c>
      <c r="J20" s="230" t="s">
        <v>27</v>
      </c>
      <c r="K20" s="21">
        <f t="shared" si="3"/>
        <v>1.6177822215283647E-2</v>
      </c>
      <c r="L20" s="113">
        <f>$B$70</f>
        <v>0.5</v>
      </c>
      <c r="M20" s="3" t="s">
        <v>27</v>
      </c>
      <c r="N20" s="21">
        <f t="shared" si="4"/>
        <v>1.6177822215283647E-2</v>
      </c>
      <c r="O20" s="113">
        <f>$B$76</f>
        <v>0</v>
      </c>
      <c r="P20" s="159">
        <v>0</v>
      </c>
      <c r="Q20" s="21">
        <f t="shared" si="0"/>
        <v>0</v>
      </c>
      <c r="R20" s="113">
        <f>$B$70</f>
        <v>0.5</v>
      </c>
      <c r="S20" s="3" t="s">
        <v>27</v>
      </c>
      <c r="T20" s="21">
        <f t="shared" si="1"/>
        <v>1.6177822215283647E-2</v>
      </c>
      <c r="U20" s="114"/>
      <c r="V20" s="153">
        <f t="shared" si="5"/>
        <v>1.5</v>
      </c>
    </row>
    <row r="21" spans="1:22" x14ac:dyDescent="0.25">
      <c r="A21">
        <v>19</v>
      </c>
      <c r="B21" s="113">
        <f>APA_WLL3!$L$12</f>
        <v>0.21428571428571427</v>
      </c>
      <c r="C21" s="113">
        <f>APA_WLL3!$M$39</f>
        <v>3.8461538461538436E-2</v>
      </c>
      <c r="D21" s="113">
        <f>APA_WLL3!$L$53</f>
        <v>0.48285714285714287</v>
      </c>
      <c r="E21" s="113">
        <f>APA_WLL3!$L$60</f>
        <v>0.55751264249592869</v>
      </c>
      <c r="F21" s="113">
        <f>APA_WLL3!$M$63</f>
        <v>0.5</v>
      </c>
      <c r="G21" s="113">
        <f>APA_WLL3!$L$65</f>
        <v>0.5</v>
      </c>
      <c r="H21" s="113">
        <f t="shared" si="2"/>
        <v>5.5466819023829595E-4</v>
      </c>
      <c r="I21" s="113">
        <f>$B$69</f>
        <v>1</v>
      </c>
      <c r="J21" s="229">
        <v>1</v>
      </c>
      <c r="K21" s="21">
        <f t="shared" si="3"/>
        <v>5.5466819023829595E-4</v>
      </c>
      <c r="L21" s="113">
        <f>$B$72</f>
        <v>0.16666666666666666</v>
      </c>
      <c r="M21" s="3" t="s">
        <v>21</v>
      </c>
      <c r="N21" s="21">
        <f t="shared" si="4"/>
        <v>9.2444698373049316E-5</v>
      </c>
      <c r="O21" s="113">
        <f>$B$72</f>
        <v>0.16666666666666666</v>
      </c>
      <c r="P21" s="3" t="s">
        <v>21</v>
      </c>
      <c r="Q21" s="21">
        <f t="shared" si="0"/>
        <v>9.2444698373049316E-5</v>
      </c>
      <c r="R21" s="113">
        <f>$B$72</f>
        <v>0.16666666666666666</v>
      </c>
      <c r="S21" s="3" t="s">
        <v>21</v>
      </c>
      <c r="T21" s="21">
        <f t="shared" si="1"/>
        <v>9.2444698373049316E-5</v>
      </c>
      <c r="U21" s="114"/>
      <c r="V21" s="153">
        <f t="shared" si="5"/>
        <v>1.5000000000000002</v>
      </c>
    </row>
    <row r="22" spans="1:22" x14ac:dyDescent="0.25">
      <c r="A22">
        <v>20</v>
      </c>
      <c r="B22" s="113">
        <f>APA_WLL3!$M$12</f>
        <v>0.7857142857142857</v>
      </c>
      <c r="C22" s="113">
        <f>APA_WLL3!$M$39</f>
        <v>3.8461538461538436E-2</v>
      </c>
      <c r="D22" s="113">
        <f>APA_WLL3!$L$53</f>
        <v>0.48285714285714287</v>
      </c>
      <c r="E22" s="113">
        <f>APA_WLL3!$L$60</f>
        <v>0.55751264249592869</v>
      </c>
      <c r="F22" s="113">
        <f>APA_WLL3!$M$63</f>
        <v>0.5</v>
      </c>
      <c r="G22" s="113">
        <f>APA_WLL3!$L$65</f>
        <v>0.5</v>
      </c>
      <c r="H22" s="113">
        <f t="shared" si="2"/>
        <v>2.0337833642070854E-3</v>
      </c>
      <c r="I22" s="113">
        <f>$B$71</f>
        <v>0.75</v>
      </c>
      <c r="J22" s="230" t="s">
        <v>28</v>
      </c>
      <c r="K22" s="21">
        <f t="shared" si="3"/>
        <v>1.5253375231553141E-3</v>
      </c>
      <c r="L22" s="113">
        <f>$B$75</f>
        <v>0</v>
      </c>
      <c r="M22" s="3" t="s">
        <v>29</v>
      </c>
      <c r="N22" s="21">
        <f t="shared" si="4"/>
        <v>0</v>
      </c>
      <c r="O22" s="113">
        <f>$B$75</f>
        <v>0</v>
      </c>
      <c r="P22" s="3" t="s">
        <v>29</v>
      </c>
      <c r="Q22" s="21">
        <f t="shared" si="0"/>
        <v>0</v>
      </c>
      <c r="R22" s="113">
        <f>$B$71</f>
        <v>0.75</v>
      </c>
      <c r="S22" s="230" t="s">
        <v>28</v>
      </c>
      <c r="T22" s="21">
        <f t="shared" si="1"/>
        <v>1.5253375231553141E-3</v>
      </c>
      <c r="U22" s="114"/>
      <c r="V22" s="153">
        <f t="shared" si="5"/>
        <v>1.5</v>
      </c>
    </row>
    <row r="23" spans="1:22" x14ac:dyDescent="0.25">
      <c r="A23">
        <v>21</v>
      </c>
      <c r="B23" s="113">
        <f>APA_WLL3!$L$13</f>
        <v>0.5</v>
      </c>
      <c r="C23" s="113">
        <f>APA_WLL3!$L$40</f>
        <v>0.5</v>
      </c>
      <c r="D23" s="113">
        <f>APA_WLL3!$M$53</f>
        <v>0.51714285714285713</v>
      </c>
      <c r="E23" s="113">
        <f>APA_WLL3!$L$60</f>
        <v>0.55751264249592869</v>
      </c>
      <c r="F23" s="113">
        <f>APA_WLL3!$M$63</f>
        <v>0.5</v>
      </c>
      <c r="G23" s="113">
        <f>APA_WLL3!$L$65</f>
        <v>0.5</v>
      </c>
      <c r="H23" s="113">
        <f t="shared" si="2"/>
        <v>1.8019605052100551E-2</v>
      </c>
      <c r="I23" s="113">
        <f>$B$69</f>
        <v>1</v>
      </c>
      <c r="J23" s="229">
        <v>1</v>
      </c>
      <c r="K23" s="21">
        <f t="shared" si="3"/>
        <v>1.8019605052100551E-2</v>
      </c>
      <c r="L23" s="113">
        <f>$B$74</f>
        <v>0</v>
      </c>
      <c r="M23" s="159" t="s">
        <v>63</v>
      </c>
      <c r="N23" s="21">
        <f t="shared" si="4"/>
        <v>0</v>
      </c>
      <c r="O23" s="113">
        <f>$B$76</f>
        <v>0</v>
      </c>
      <c r="P23" s="159">
        <v>0</v>
      </c>
      <c r="Q23" s="21">
        <f t="shared" si="0"/>
        <v>0</v>
      </c>
      <c r="R23" s="113">
        <f>$B$73</f>
        <v>0.5</v>
      </c>
      <c r="S23" s="159" t="s">
        <v>62</v>
      </c>
      <c r="T23" s="21">
        <f t="shared" si="1"/>
        <v>9.0098025260502753E-3</v>
      </c>
      <c r="U23" s="114"/>
      <c r="V23" s="153">
        <f t="shared" si="5"/>
        <v>1.5</v>
      </c>
    </row>
    <row r="24" spans="1:22" x14ac:dyDescent="0.25">
      <c r="A24">
        <v>22</v>
      </c>
      <c r="B24" s="113">
        <f>APA_WLL3!$M$13</f>
        <v>0.5</v>
      </c>
      <c r="C24" s="113">
        <f>APA_WLL3!$L$40</f>
        <v>0.5</v>
      </c>
      <c r="D24" s="113">
        <f>APA_WLL3!$M$53</f>
        <v>0.51714285714285713</v>
      </c>
      <c r="E24" s="113">
        <f>APA_WLL3!$L$60</f>
        <v>0.55751264249592869</v>
      </c>
      <c r="F24" s="113">
        <f>APA_WLL3!$M$63</f>
        <v>0.5</v>
      </c>
      <c r="G24" s="113">
        <f>APA_WLL3!$L$65</f>
        <v>0.5</v>
      </c>
      <c r="H24" s="113">
        <f t="shared" si="2"/>
        <v>1.8019605052100551E-2</v>
      </c>
      <c r="I24" s="113">
        <f>$B$69</f>
        <v>1</v>
      </c>
      <c r="J24" s="229">
        <v>1</v>
      </c>
      <c r="K24" s="21">
        <f t="shared" si="3"/>
        <v>1.8019605052100551E-2</v>
      </c>
      <c r="L24" s="113">
        <f>$B$76</f>
        <v>0</v>
      </c>
      <c r="M24" s="159">
        <v>0</v>
      </c>
      <c r="N24" s="21">
        <f t="shared" si="4"/>
        <v>0</v>
      </c>
      <c r="O24" s="113">
        <f>$B$74</f>
        <v>0</v>
      </c>
      <c r="P24" s="159" t="s">
        <v>63</v>
      </c>
      <c r="Q24" s="21">
        <f t="shared" si="0"/>
        <v>0</v>
      </c>
      <c r="R24" s="113">
        <f>$B$73</f>
        <v>0.5</v>
      </c>
      <c r="S24" s="159" t="s">
        <v>62</v>
      </c>
      <c r="T24" s="21">
        <f t="shared" si="1"/>
        <v>9.0098025260502753E-3</v>
      </c>
      <c r="U24" s="114"/>
      <c r="V24" s="153">
        <f t="shared" si="5"/>
        <v>1.5</v>
      </c>
    </row>
    <row r="25" spans="1:22" x14ac:dyDescent="0.25">
      <c r="A25">
        <v>23</v>
      </c>
      <c r="B25" s="113">
        <f>APA_WLL3!$L$14</f>
        <v>0.5</v>
      </c>
      <c r="C25" s="113">
        <f>APA_WLL3!$M$40</f>
        <v>0.5</v>
      </c>
      <c r="D25" s="113">
        <f>APA_WLL3!$M$53</f>
        <v>0.51714285714285713</v>
      </c>
      <c r="E25" s="113">
        <f>APA_WLL3!$L$60</f>
        <v>0.55751264249592869</v>
      </c>
      <c r="F25" s="113">
        <f>APA_WLL3!$M$63</f>
        <v>0.5</v>
      </c>
      <c r="G25" s="113">
        <f>APA_WLL3!$L$65</f>
        <v>0.5</v>
      </c>
      <c r="H25" s="113">
        <f t="shared" si="2"/>
        <v>1.8019605052100551E-2</v>
      </c>
      <c r="I25" s="113">
        <f>$B$69</f>
        <v>1</v>
      </c>
      <c r="J25" s="229">
        <v>1</v>
      </c>
      <c r="K25" s="21">
        <f t="shared" si="3"/>
        <v>1.8019605052100551E-2</v>
      </c>
      <c r="L25" s="113">
        <f>$B$76</f>
        <v>0</v>
      </c>
      <c r="M25" s="159">
        <v>0</v>
      </c>
      <c r="N25" s="21">
        <f t="shared" si="4"/>
        <v>0</v>
      </c>
      <c r="O25" s="113">
        <f>$B$74</f>
        <v>0</v>
      </c>
      <c r="P25" s="159" t="s">
        <v>63</v>
      </c>
      <c r="Q25" s="21">
        <f t="shared" si="0"/>
        <v>0</v>
      </c>
      <c r="R25" s="113">
        <f>$B$73</f>
        <v>0.5</v>
      </c>
      <c r="S25" s="159" t="s">
        <v>62</v>
      </c>
      <c r="T25" s="21">
        <f t="shared" si="1"/>
        <v>9.0098025260502753E-3</v>
      </c>
      <c r="U25" s="114"/>
      <c r="V25" s="153">
        <f t="shared" si="5"/>
        <v>1.5</v>
      </c>
    </row>
    <row r="26" spans="1:22" x14ac:dyDescent="0.25">
      <c r="A26">
        <v>24</v>
      </c>
      <c r="B26" s="113">
        <f>APA_WLL3!$M$14</f>
        <v>0.5</v>
      </c>
      <c r="C26" s="113">
        <f>APA_WLL3!$M$40</f>
        <v>0.5</v>
      </c>
      <c r="D26" s="113">
        <f>APA_WLL3!$M$53</f>
        <v>0.51714285714285713</v>
      </c>
      <c r="E26" s="113">
        <f>APA_WLL3!$L$60</f>
        <v>0.55751264249592869</v>
      </c>
      <c r="F26" s="113">
        <f>APA_WLL3!$M$63</f>
        <v>0.5</v>
      </c>
      <c r="G26" s="113">
        <f>APA_WLL3!$L$65</f>
        <v>0.5</v>
      </c>
      <c r="H26" s="113">
        <f t="shared" si="2"/>
        <v>1.8019605052100551E-2</v>
      </c>
      <c r="I26" s="113">
        <f>$B$73</f>
        <v>0.5</v>
      </c>
      <c r="J26" s="4" t="s">
        <v>62</v>
      </c>
      <c r="K26" s="23">
        <f t="shared" si="3"/>
        <v>9.0098025260502753E-3</v>
      </c>
      <c r="L26" s="113">
        <f>$B$76</f>
        <v>0</v>
      </c>
      <c r="M26" s="159">
        <v>0</v>
      </c>
      <c r="N26" s="23">
        <f t="shared" si="4"/>
        <v>0</v>
      </c>
      <c r="O26" s="113">
        <f>$B$74</f>
        <v>0</v>
      </c>
      <c r="P26" s="159" t="s">
        <v>63</v>
      </c>
      <c r="Q26" s="23">
        <f t="shared" si="0"/>
        <v>0</v>
      </c>
      <c r="R26" s="113">
        <f>$B$69</f>
        <v>1</v>
      </c>
      <c r="S26" s="229">
        <v>1</v>
      </c>
      <c r="T26" s="23">
        <f t="shared" si="1"/>
        <v>1.8019605052100551E-2</v>
      </c>
      <c r="U26" s="114"/>
      <c r="V26" s="153">
        <f t="shared" si="5"/>
        <v>1.5</v>
      </c>
    </row>
    <row r="27" spans="1:22" x14ac:dyDescent="0.25">
      <c r="A27">
        <v>25</v>
      </c>
      <c r="B27" s="113">
        <f>APA_WLL3!$L$15</f>
        <v>0.5</v>
      </c>
      <c r="C27" s="113">
        <f>APA_WLL3!$L$41</f>
        <v>0.5</v>
      </c>
      <c r="D27" s="113">
        <f>APA_WLL3!$L$54</f>
        <v>0</v>
      </c>
      <c r="E27" s="113">
        <f>APA_WLL3!$M$60</f>
        <v>0.44248735750407131</v>
      </c>
      <c r="F27" s="113">
        <f>APA_WLL3!$M$63</f>
        <v>0.5</v>
      </c>
      <c r="G27" s="113">
        <f>APA_WLL3!$L$65</f>
        <v>0.5</v>
      </c>
      <c r="H27" s="113">
        <f t="shared" si="2"/>
        <v>0</v>
      </c>
      <c r="I27" s="113">
        <f>$B$71</f>
        <v>0.75</v>
      </c>
      <c r="J27" s="230" t="s">
        <v>28</v>
      </c>
      <c r="K27" s="113">
        <f t="shared" si="3"/>
        <v>0</v>
      </c>
      <c r="L27" s="113">
        <f>$B$71</f>
        <v>0.75</v>
      </c>
      <c r="M27" s="3" t="s">
        <v>28</v>
      </c>
      <c r="N27" s="113">
        <f t="shared" si="4"/>
        <v>0</v>
      </c>
      <c r="O27" s="113">
        <f>$B$75</f>
        <v>0</v>
      </c>
      <c r="P27" s="3" t="s">
        <v>29</v>
      </c>
      <c r="Q27" s="113">
        <f t="shared" si="0"/>
        <v>0</v>
      </c>
      <c r="R27" s="113">
        <f>$B$75</f>
        <v>0</v>
      </c>
      <c r="S27" s="3" t="s">
        <v>29</v>
      </c>
      <c r="T27" s="113">
        <f t="shared" si="1"/>
        <v>0</v>
      </c>
      <c r="U27" s="114"/>
      <c r="V27" s="153">
        <f t="shared" si="5"/>
        <v>1.5</v>
      </c>
    </row>
    <row r="28" spans="1:22" x14ac:dyDescent="0.25">
      <c r="A28">
        <v>26</v>
      </c>
      <c r="B28" s="113">
        <f>APA_WLL3!$M$15</f>
        <v>0.5</v>
      </c>
      <c r="C28" s="113">
        <f>APA_WLL3!$L$41</f>
        <v>0.5</v>
      </c>
      <c r="D28" s="113">
        <f>APA_WLL3!$L$54</f>
        <v>0</v>
      </c>
      <c r="E28" s="113">
        <f>APA_WLL3!$M$60</f>
        <v>0.44248735750407131</v>
      </c>
      <c r="F28" s="113">
        <f>APA_WLL3!$M$63</f>
        <v>0.5</v>
      </c>
      <c r="G28" s="113">
        <f>APA_WLL3!$L$65</f>
        <v>0.5</v>
      </c>
      <c r="H28" s="113">
        <f t="shared" si="2"/>
        <v>0</v>
      </c>
      <c r="I28" s="113">
        <f>$B$71</f>
        <v>0.75</v>
      </c>
      <c r="J28" s="230" t="s">
        <v>28</v>
      </c>
      <c r="K28" s="113">
        <f t="shared" si="3"/>
        <v>0</v>
      </c>
      <c r="L28" s="113">
        <f>$B$75</f>
        <v>0</v>
      </c>
      <c r="M28" s="3" t="s">
        <v>29</v>
      </c>
      <c r="N28" s="113">
        <f t="shared" si="4"/>
        <v>0</v>
      </c>
      <c r="O28" s="113">
        <f>$B$71</f>
        <v>0.75</v>
      </c>
      <c r="P28" s="230" t="s">
        <v>28</v>
      </c>
      <c r="Q28" s="113">
        <f t="shared" si="0"/>
        <v>0</v>
      </c>
      <c r="R28" s="113">
        <f>$B$75</f>
        <v>0</v>
      </c>
      <c r="S28" s="3" t="s">
        <v>29</v>
      </c>
      <c r="T28" s="113">
        <f t="shared" si="1"/>
        <v>0</v>
      </c>
      <c r="U28" s="114"/>
      <c r="V28" s="153">
        <f t="shared" si="5"/>
        <v>1.5</v>
      </c>
    </row>
    <row r="29" spans="1:22" x14ac:dyDescent="0.25">
      <c r="A29">
        <v>27</v>
      </c>
      <c r="B29" s="113">
        <f>APA_WLL3!$L$16</f>
        <v>0.5</v>
      </c>
      <c r="C29" s="113">
        <f>APA_WLL3!$M$41</f>
        <v>0.5</v>
      </c>
      <c r="D29" s="113">
        <f>APA_WLL3!$L$54</f>
        <v>0</v>
      </c>
      <c r="E29" s="113">
        <f>APA_WLL3!$M$60</f>
        <v>0.44248735750407131</v>
      </c>
      <c r="F29" s="113">
        <f>APA_WLL3!$M$63</f>
        <v>0.5</v>
      </c>
      <c r="G29" s="113">
        <f>APA_WLL3!$L$65</f>
        <v>0.5</v>
      </c>
      <c r="H29" s="113">
        <f t="shared" si="2"/>
        <v>0</v>
      </c>
      <c r="I29" s="113">
        <f>$B$75</f>
        <v>0</v>
      </c>
      <c r="J29" s="230" t="s">
        <v>29</v>
      </c>
      <c r="K29" s="113">
        <f t="shared" si="3"/>
        <v>0</v>
      </c>
      <c r="L29" s="113">
        <f>$B$71</f>
        <v>0.75</v>
      </c>
      <c r="M29" s="3" t="s">
        <v>28</v>
      </c>
      <c r="N29" s="113">
        <f t="shared" si="4"/>
        <v>0</v>
      </c>
      <c r="O29" s="113">
        <f>$B$75</f>
        <v>0</v>
      </c>
      <c r="P29" s="3" t="s">
        <v>29</v>
      </c>
      <c r="Q29" s="113">
        <f t="shared" si="0"/>
        <v>0</v>
      </c>
      <c r="R29" s="113">
        <f>$B$71</f>
        <v>0.75</v>
      </c>
      <c r="S29" s="230" t="s">
        <v>28</v>
      </c>
      <c r="T29" s="113">
        <f t="shared" si="1"/>
        <v>0</v>
      </c>
      <c r="U29" s="114"/>
      <c r="V29" s="153">
        <f t="shared" si="5"/>
        <v>1.5</v>
      </c>
    </row>
    <row r="30" spans="1:22" x14ac:dyDescent="0.25">
      <c r="A30">
        <v>28</v>
      </c>
      <c r="B30" s="113">
        <f>APA_WLL3!$M$16</f>
        <v>0.5</v>
      </c>
      <c r="C30" s="113">
        <f>APA_WLL3!$M$41</f>
        <v>0.5</v>
      </c>
      <c r="D30" s="113">
        <f>APA_WLL3!$L$54</f>
        <v>0</v>
      </c>
      <c r="E30" s="113">
        <f>APA_WLL3!$M$60</f>
        <v>0.44248735750407131</v>
      </c>
      <c r="F30" s="113">
        <f>APA_WLL3!$M$63</f>
        <v>0.5</v>
      </c>
      <c r="G30" s="113">
        <f>APA_WLL3!$L$65</f>
        <v>0.5</v>
      </c>
      <c r="H30" s="113">
        <f t="shared" si="2"/>
        <v>0</v>
      </c>
      <c r="I30" s="113">
        <f>$B$75</f>
        <v>0</v>
      </c>
      <c r="J30" s="230" t="s">
        <v>29</v>
      </c>
      <c r="K30" s="113">
        <f t="shared" si="3"/>
        <v>0</v>
      </c>
      <c r="L30" s="113">
        <f>$B$75</f>
        <v>0</v>
      </c>
      <c r="M30" s="3" t="s">
        <v>29</v>
      </c>
      <c r="N30" s="113">
        <f t="shared" si="4"/>
        <v>0</v>
      </c>
      <c r="O30" s="113">
        <f>$B$71</f>
        <v>0.75</v>
      </c>
      <c r="P30" s="230" t="s">
        <v>28</v>
      </c>
      <c r="Q30" s="113">
        <f t="shared" si="0"/>
        <v>0</v>
      </c>
      <c r="R30" s="113">
        <f>$B$71</f>
        <v>0.75</v>
      </c>
      <c r="S30" s="230" t="s">
        <v>28</v>
      </c>
      <c r="T30" s="113">
        <f t="shared" si="1"/>
        <v>0</v>
      </c>
      <c r="U30" s="114"/>
      <c r="V30" s="153">
        <f t="shared" si="5"/>
        <v>1.5</v>
      </c>
    </row>
    <row r="31" spans="1:22" x14ac:dyDescent="0.25">
      <c r="A31">
        <v>29</v>
      </c>
      <c r="B31" s="113">
        <f>APA_WLL3!$L$17</f>
        <v>0</v>
      </c>
      <c r="C31" s="113">
        <f>APA_WLL3!$L$42</f>
        <v>0.45833333333333337</v>
      </c>
      <c r="D31" s="113">
        <f>APA_WLL3!$M$54</f>
        <v>1</v>
      </c>
      <c r="E31" s="113">
        <f>APA_WLL3!$M$60</f>
        <v>0.44248735750407131</v>
      </c>
      <c r="F31" s="113">
        <f>APA_WLL3!$M$63</f>
        <v>0.5</v>
      </c>
      <c r="G31" s="113">
        <f>APA_WLL3!$L$65</f>
        <v>0.5</v>
      </c>
      <c r="H31" s="113">
        <f t="shared" si="2"/>
        <v>0</v>
      </c>
      <c r="I31" s="113">
        <f>$B$71</f>
        <v>0.75</v>
      </c>
      <c r="J31" s="230" t="s">
        <v>28</v>
      </c>
      <c r="K31" s="113">
        <f t="shared" si="3"/>
        <v>0</v>
      </c>
      <c r="L31" s="113">
        <f>$B$75</f>
        <v>0</v>
      </c>
      <c r="M31" s="3" t="s">
        <v>29</v>
      </c>
      <c r="N31" s="113">
        <f t="shared" si="4"/>
        <v>0</v>
      </c>
      <c r="O31" s="113">
        <f>$B$75</f>
        <v>0</v>
      </c>
      <c r="P31" s="3" t="s">
        <v>29</v>
      </c>
      <c r="Q31" s="113">
        <f t="shared" si="0"/>
        <v>0</v>
      </c>
      <c r="R31" s="113">
        <f>$B$71</f>
        <v>0.75</v>
      </c>
      <c r="S31" s="230" t="s">
        <v>28</v>
      </c>
      <c r="T31" s="113">
        <f t="shared" si="1"/>
        <v>0</v>
      </c>
      <c r="U31" s="114"/>
      <c r="V31" s="153">
        <f t="shared" si="5"/>
        <v>1.5</v>
      </c>
    </row>
    <row r="32" spans="1:22" x14ac:dyDescent="0.25">
      <c r="A32">
        <v>30</v>
      </c>
      <c r="B32" s="113">
        <f>APA_WLL3!$M$17</f>
        <v>1</v>
      </c>
      <c r="C32" s="113">
        <f>APA_WLL3!$L$42</f>
        <v>0.45833333333333337</v>
      </c>
      <c r="D32" s="113">
        <f>APA_WLL3!$M$54</f>
        <v>1</v>
      </c>
      <c r="E32" s="113">
        <f>APA_WLL3!$M$60</f>
        <v>0.44248735750407131</v>
      </c>
      <c r="F32" s="113">
        <f>APA_WLL3!$M$63</f>
        <v>0.5</v>
      </c>
      <c r="G32" s="113">
        <f>APA_WLL3!$L$65</f>
        <v>0.5</v>
      </c>
      <c r="H32" s="113">
        <f t="shared" si="2"/>
        <v>5.070167638067484E-2</v>
      </c>
      <c r="I32" s="113">
        <f>$B$70</f>
        <v>0.5</v>
      </c>
      <c r="J32" s="230" t="s">
        <v>27</v>
      </c>
      <c r="K32" s="113">
        <f t="shared" si="3"/>
        <v>2.535083819033742E-2</v>
      </c>
      <c r="L32" s="113">
        <f>$B$76</f>
        <v>0</v>
      </c>
      <c r="M32" s="159">
        <v>0</v>
      </c>
      <c r="N32" s="113">
        <f t="shared" si="4"/>
        <v>0</v>
      </c>
      <c r="O32" s="113">
        <f>$B$70</f>
        <v>0.5</v>
      </c>
      <c r="P32" s="3" t="s">
        <v>27</v>
      </c>
      <c r="Q32" s="113">
        <f t="shared" si="0"/>
        <v>2.535083819033742E-2</v>
      </c>
      <c r="R32" s="113">
        <f>$B$70</f>
        <v>0.5</v>
      </c>
      <c r="S32" s="3" t="s">
        <v>27</v>
      </c>
      <c r="T32" s="113">
        <f t="shared" si="1"/>
        <v>2.535083819033742E-2</v>
      </c>
      <c r="U32" s="114"/>
      <c r="V32" s="153">
        <f t="shared" si="5"/>
        <v>1.5</v>
      </c>
    </row>
    <row r="33" spans="1:22" x14ac:dyDescent="0.25">
      <c r="A33">
        <v>31</v>
      </c>
      <c r="B33" s="113">
        <f>APA_WLL3!$L$18</f>
        <v>0.24999999999999994</v>
      </c>
      <c r="C33" s="113">
        <f>APA_WLL3!$M$42</f>
        <v>0.54166666666666663</v>
      </c>
      <c r="D33" s="113">
        <f>APA_WLL3!$M$54</f>
        <v>1</v>
      </c>
      <c r="E33" s="113">
        <f>APA_WLL3!$M$60</f>
        <v>0.44248735750407131</v>
      </c>
      <c r="F33" s="113">
        <f>APA_WLL3!$M$63</f>
        <v>0.5</v>
      </c>
      <c r="G33" s="113">
        <f>APA_WLL3!$L$65</f>
        <v>0.5</v>
      </c>
      <c r="H33" s="113">
        <f t="shared" si="2"/>
        <v>1.4980040748835743E-2</v>
      </c>
      <c r="I33" s="113">
        <f>$B$72</f>
        <v>0.16666666666666666</v>
      </c>
      <c r="J33" s="3" t="s">
        <v>21</v>
      </c>
      <c r="K33" s="21">
        <f t="shared" si="3"/>
        <v>2.4966734581392904E-3</v>
      </c>
      <c r="L33" s="113">
        <f>$B$72</f>
        <v>0.16666666666666666</v>
      </c>
      <c r="M33" s="3" t="s">
        <v>21</v>
      </c>
      <c r="N33" s="21">
        <f t="shared" si="4"/>
        <v>2.4966734581392904E-3</v>
      </c>
      <c r="O33" s="113">
        <f>$B$72</f>
        <v>0.16666666666666666</v>
      </c>
      <c r="P33" s="3" t="s">
        <v>21</v>
      </c>
      <c r="Q33" s="21">
        <f t="shared" si="0"/>
        <v>2.4966734581392904E-3</v>
      </c>
      <c r="R33" s="113">
        <f>$B$69</f>
        <v>1</v>
      </c>
      <c r="S33" s="229">
        <v>1</v>
      </c>
      <c r="T33" s="21">
        <f t="shared" si="1"/>
        <v>1.4980040748835743E-2</v>
      </c>
      <c r="U33" s="114"/>
      <c r="V33" s="153">
        <f t="shared" si="5"/>
        <v>1.5</v>
      </c>
    </row>
    <row r="34" spans="1:22" x14ac:dyDescent="0.25">
      <c r="A34" s="1">
        <v>32</v>
      </c>
      <c r="B34" s="23">
        <f>APA_WLL3!$M$18</f>
        <v>0.75</v>
      </c>
      <c r="C34" s="23">
        <f>APA_WLL3!$M$42</f>
        <v>0.54166666666666663</v>
      </c>
      <c r="D34" s="23">
        <f>APA_WLL3!$M$54</f>
        <v>1</v>
      </c>
      <c r="E34" s="23">
        <f>APA_WLL3!$M$60</f>
        <v>0.44248735750407131</v>
      </c>
      <c r="F34" s="23">
        <f>APA_WLL3!$M$63</f>
        <v>0.5</v>
      </c>
      <c r="G34" s="23">
        <f>APA_WLL3!$L$65</f>
        <v>0.5</v>
      </c>
      <c r="H34" s="23">
        <f t="shared" si="2"/>
        <v>4.4940122246507244E-2</v>
      </c>
      <c r="I34" s="113">
        <f>$B$74</f>
        <v>0</v>
      </c>
      <c r="J34" s="178" t="s">
        <v>63</v>
      </c>
      <c r="K34" s="23">
        <f t="shared" si="3"/>
        <v>0</v>
      </c>
      <c r="L34" s="113">
        <f>$B$76</f>
        <v>0</v>
      </c>
      <c r="M34" s="159">
        <v>0</v>
      </c>
      <c r="N34" s="23">
        <f t="shared" si="4"/>
        <v>0</v>
      </c>
      <c r="O34" s="113">
        <f>$B$73</f>
        <v>0.5</v>
      </c>
      <c r="P34" s="4" t="s">
        <v>62</v>
      </c>
      <c r="Q34" s="23">
        <f t="shared" si="0"/>
        <v>2.2470061123253622E-2</v>
      </c>
      <c r="R34" s="113">
        <f>$B$69</f>
        <v>1</v>
      </c>
      <c r="S34" s="229">
        <v>1</v>
      </c>
      <c r="T34" s="23">
        <f t="shared" si="1"/>
        <v>4.4940122246507244E-2</v>
      </c>
      <c r="U34" s="7"/>
      <c r="V34" s="153">
        <f t="shared" si="5"/>
        <v>1.5</v>
      </c>
    </row>
    <row r="35" spans="1:22" x14ac:dyDescent="0.25">
      <c r="A35">
        <v>33</v>
      </c>
      <c r="B35" s="113">
        <f>APA_WLL3!$L$19</f>
        <v>0.5</v>
      </c>
      <c r="C35" s="113">
        <f>APA_WLL3!$L$43</f>
        <v>0.96153846153846156</v>
      </c>
      <c r="D35" s="113">
        <f>APA_WLL3!$L$55</f>
        <v>0.48285714285714287</v>
      </c>
      <c r="E35" s="113">
        <f>APA_WLL3!$L$61</f>
        <v>0.55751264249592869</v>
      </c>
      <c r="F35" s="113">
        <f>APA_WLL3!$L$64</f>
        <v>0.5</v>
      </c>
      <c r="G35" s="113">
        <f>APA_WLL3!$M$65</f>
        <v>0.5</v>
      </c>
      <c r="H35" s="113">
        <f t="shared" si="2"/>
        <v>3.2355644430567293E-2</v>
      </c>
      <c r="I35" s="113">
        <f>$B$73</f>
        <v>0.5</v>
      </c>
      <c r="J35" s="159" t="s">
        <v>62</v>
      </c>
      <c r="K35" s="113">
        <f t="shared" si="3"/>
        <v>1.6177822215283647E-2</v>
      </c>
      <c r="L35" s="113">
        <f>$B$69</f>
        <v>1</v>
      </c>
      <c r="M35" s="229">
        <v>1</v>
      </c>
      <c r="N35" s="113">
        <f t="shared" si="4"/>
        <v>3.2355644430567293E-2</v>
      </c>
      <c r="O35" s="113">
        <f>$B$74</f>
        <v>0</v>
      </c>
      <c r="P35" s="159" t="s">
        <v>63</v>
      </c>
      <c r="Q35" s="113">
        <f t="shared" si="0"/>
        <v>0</v>
      </c>
      <c r="R35" s="113">
        <f>$B$76</f>
        <v>0</v>
      </c>
      <c r="S35" s="159">
        <v>0</v>
      </c>
      <c r="T35" s="113">
        <f t="shared" si="1"/>
        <v>0</v>
      </c>
      <c r="U35" s="114"/>
      <c r="V35" s="153">
        <f t="shared" si="5"/>
        <v>1.5</v>
      </c>
    </row>
    <row r="36" spans="1:22" x14ac:dyDescent="0.25">
      <c r="A36">
        <v>34</v>
      </c>
      <c r="B36" s="113">
        <f>APA_WLL3!$M$19</f>
        <v>0.5</v>
      </c>
      <c r="C36" s="113">
        <f>APA_WLL3!$L$43</f>
        <v>0.96153846153846156</v>
      </c>
      <c r="D36" s="113">
        <f>APA_WLL3!$L$55</f>
        <v>0.48285714285714287</v>
      </c>
      <c r="E36" s="113">
        <f>APA_WLL3!$L$61</f>
        <v>0.55751264249592869</v>
      </c>
      <c r="F36" s="113">
        <f>APA_WLL3!$L$64</f>
        <v>0.5</v>
      </c>
      <c r="G36" s="113">
        <f>APA_WLL3!$M$65</f>
        <v>0.5</v>
      </c>
      <c r="H36" s="113">
        <f t="shared" si="2"/>
        <v>3.2355644430567293E-2</v>
      </c>
      <c r="I36" s="113">
        <f>$B$70</f>
        <v>0.5</v>
      </c>
      <c r="J36" s="3" t="s">
        <v>27</v>
      </c>
      <c r="K36" s="113">
        <f t="shared" si="3"/>
        <v>1.6177822215283647E-2</v>
      </c>
      <c r="L36" s="113">
        <f>$B$70</f>
        <v>0.5</v>
      </c>
      <c r="M36" s="230" t="s">
        <v>27</v>
      </c>
      <c r="N36" s="113">
        <f t="shared" si="4"/>
        <v>1.6177822215283647E-2</v>
      </c>
      <c r="O36" s="113">
        <f>$B$70</f>
        <v>0.5</v>
      </c>
      <c r="P36" s="3" t="s">
        <v>27</v>
      </c>
      <c r="Q36" s="113">
        <f t="shared" si="0"/>
        <v>1.6177822215283647E-2</v>
      </c>
      <c r="R36" s="113">
        <f>$B$76</f>
        <v>0</v>
      </c>
      <c r="S36" s="159">
        <v>0</v>
      </c>
      <c r="T36" s="113">
        <f t="shared" si="1"/>
        <v>0</v>
      </c>
      <c r="U36" s="114"/>
      <c r="V36" s="153">
        <f t="shared" si="5"/>
        <v>1.5</v>
      </c>
    </row>
    <row r="37" spans="1:22" x14ac:dyDescent="0.25">
      <c r="A37">
        <v>35</v>
      </c>
      <c r="B37" s="113">
        <f>APA_WLL3!$L$20</f>
        <v>0.21428571428571427</v>
      </c>
      <c r="C37" s="113">
        <f>APA_WLL3!$M$43</f>
        <v>3.8461538461538436E-2</v>
      </c>
      <c r="D37" s="113">
        <f>APA_WLL3!$L$55</f>
        <v>0.48285714285714287</v>
      </c>
      <c r="E37" s="113">
        <f>APA_WLL3!$L$61</f>
        <v>0.55751264249592869</v>
      </c>
      <c r="F37" s="113">
        <f>APA_WLL3!$L$64</f>
        <v>0.5</v>
      </c>
      <c r="G37" s="113">
        <f>APA_WLL3!$M$65</f>
        <v>0.5</v>
      </c>
      <c r="H37" s="113">
        <f t="shared" si="2"/>
        <v>5.5466819023829595E-4</v>
      </c>
      <c r="I37" s="113">
        <f>$B$72</f>
        <v>0.16666666666666666</v>
      </c>
      <c r="J37" s="3" t="s">
        <v>21</v>
      </c>
      <c r="K37" s="113">
        <f t="shared" si="3"/>
        <v>9.2444698373049316E-5</v>
      </c>
      <c r="L37" s="113">
        <f>$B$69</f>
        <v>1</v>
      </c>
      <c r="M37" s="229">
        <v>1</v>
      </c>
      <c r="N37" s="113">
        <f t="shared" si="4"/>
        <v>5.5466819023829595E-4</v>
      </c>
      <c r="O37" s="113">
        <f>$B$72</f>
        <v>0.16666666666666666</v>
      </c>
      <c r="P37" s="3" t="s">
        <v>21</v>
      </c>
      <c r="Q37" s="113">
        <f t="shared" si="0"/>
        <v>9.2444698373049316E-5</v>
      </c>
      <c r="R37" s="113">
        <f>$B$72</f>
        <v>0.16666666666666666</v>
      </c>
      <c r="S37" s="3" t="s">
        <v>21</v>
      </c>
      <c r="T37" s="113">
        <f t="shared" si="1"/>
        <v>9.2444698373049316E-5</v>
      </c>
      <c r="U37" s="114"/>
      <c r="V37" s="153">
        <f t="shared" si="5"/>
        <v>1.5000000000000002</v>
      </c>
    </row>
    <row r="38" spans="1:22" x14ac:dyDescent="0.25">
      <c r="A38">
        <v>36</v>
      </c>
      <c r="B38" s="113">
        <f>APA_WLL3!$M$20</f>
        <v>0.7857142857142857</v>
      </c>
      <c r="C38" s="113">
        <f>APA_WLL3!$M$43</f>
        <v>3.8461538461538436E-2</v>
      </c>
      <c r="D38" s="113">
        <f>APA_WLL3!$L$55</f>
        <v>0.48285714285714287</v>
      </c>
      <c r="E38" s="113">
        <f>APA_WLL3!$L$61</f>
        <v>0.55751264249592869</v>
      </c>
      <c r="F38" s="113">
        <f>APA_WLL3!$L$64</f>
        <v>0.5</v>
      </c>
      <c r="G38" s="113">
        <f>APA_WLL3!$M$65</f>
        <v>0.5</v>
      </c>
      <c r="H38" s="113">
        <f t="shared" si="2"/>
        <v>2.0337833642070854E-3</v>
      </c>
      <c r="I38" s="113">
        <f>$B$75</f>
        <v>0</v>
      </c>
      <c r="J38" s="3" t="s">
        <v>29</v>
      </c>
      <c r="K38" s="113">
        <f t="shared" si="3"/>
        <v>0</v>
      </c>
      <c r="L38" s="113">
        <f>$B$71</f>
        <v>0.75</v>
      </c>
      <c r="M38" s="230" t="s">
        <v>28</v>
      </c>
      <c r="N38" s="113">
        <f t="shared" si="4"/>
        <v>1.5253375231553141E-3</v>
      </c>
      <c r="O38" s="113">
        <f>$B$71</f>
        <v>0.75</v>
      </c>
      <c r="P38" s="230" t="s">
        <v>28</v>
      </c>
      <c r="Q38" s="113">
        <f t="shared" si="0"/>
        <v>1.5253375231553141E-3</v>
      </c>
      <c r="R38" s="113">
        <f>$B$75</f>
        <v>0</v>
      </c>
      <c r="S38" s="3" t="s">
        <v>29</v>
      </c>
      <c r="T38" s="113">
        <f t="shared" si="1"/>
        <v>0</v>
      </c>
      <c r="U38" s="114"/>
      <c r="V38" s="153">
        <f t="shared" si="5"/>
        <v>1.5</v>
      </c>
    </row>
    <row r="39" spans="1:22" x14ac:dyDescent="0.25">
      <c r="A39">
        <v>37</v>
      </c>
      <c r="B39" s="113">
        <f>APA_WLL3!$L$21</f>
        <v>0.5</v>
      </c>
      <c r="C39" s="113">
        <f>APA_WLL3!$L$44</f>
        <v>0.5</v>
      </c>
      <c r="D39" s="113">
        <f>APA_WLL3!$M$55</f>
        <v>0.51714285714285713</v>
      </c>
      <c r="E39" s="113">
        <f>APA_WLL3!$L$61</f>
        <v>0.55751264249592869</v>
      </c>
      <c r="F39" s="113">
        <f>APA_WLL3!$L$64</f>
        <v>0.5</v>
      </c>
      <c r="G39" s="113">
        <f>APA_WLL3!$M$65</f>
        <v>0.5</v>
      </c>
      <c r="H39" s="113">
        <f t="shared" si="2"/>
        <v>1.8019605052100551E-2</v>
      </c>
      <c r="I39" s="113">
        <f>$B$74</f>
        <v>0</v>
      </c>
      <c r="J39" s="159" t="s">
        <v>63</v>
      </c>
      <c r="K39" s="113">
        <f t="shared" si="3"/>
        <v>0</v>
      </c>
      <c r="L39" s="113">
        <f>$B$69</f>
        <v>1</v>
      </c>
      <c r="M39" s="229">
        <v>1</v>
      </c>
      <c r="N39" s="113">
        <f t="shared" si="4"/>
        <v>1.8019605052100551E-2</v>
      </c>
      <c r="O39" s="113">
        <f>$B$73</f>
        <v>0.5</v>
      </c>
      <c r="P39" s="159" t="s">
        <v>62</v>
      </c>
      <c r="Q39" s="113">
        <f t="shared" si="0"/>
        <v>9.0098025260502753E-3</v>
      </c>
      <c r="R39" s="113">
        <f>$B$76</f>
        <v>0</v>
      </c>
      <c r="S39" s="159">
        <v>0</v>
      </c>
      <c r="T39" s="113">
        <f t="shared" si="1"/>
        <v>0</v>
      </c>
      <c r="U39" s="114"/>
      <c r="V39" s="153">
        <f t="shared" si="5"/>
        <v>1.5</v>
      </c>
    </row>
    <row r="40" spans="1:22" x14ac:dyDescent="0.25">
      <c r="A40">
        <v>38</v>
      </c>
      <c r="B40" s="113">
        <f>APA_WLL3!$M$21</f>
        <v>0.5</v>
      </c>
      <c r="C40" s="113">
        <f>APA_WLL3!$L$44</f>
        <v>0.5</v>
      </c>
      <c r="D40" s="113">
        <f>APA_WLL3!$M$55</f>
        <v>0.51714285714285713</v>
      </c>
      <c r="E40" s="113">
        <f>APA_WLL3!$L$61</f>
        <v>0.55751264249592869</v>
      </c>
      <c r="F40" s="113">
        <f>APA_WLL3!$L$64</f>
        <v>0.5</v>
      </c>
      <c r="G40" s="113">
        <f>APA_WLL3!$M$65</f>
        <v>0.5</v>
      </c>
      <c r="H40" s="113">
        <f t="shared" si="2"/>
        <v>1.8019605052100551E-2</v>
      </c>
      <c r="I40" s="113">
        <f>$B$76</f>
        <v>0</v>
      </c>
      <c r="J40" s="159">
        <v>0</v>
      </c>
      <c r="K40" s="113">
        <f t="shared" si="3"/>
        <v>0</v>
      </c>
      <c r="L40" s="113">
        <f>$B$69</f>
        <v>1</v>
      </c>
      <c r="M40" s="229">
        <v>1</v>
      </c>
      <c r="N40" s="113">
        <f t="shared" si="4"/>
        <v>1.8019605052100551E-2</v>
      </c>
      <c r="O40" s="113">
        <f>$B$73</f>
        <v>0.5</v>
      </c>
      <c r="P40" s="159" t="s">
        <v>62</v>
      </c>
      <c r="Q40" s="113">
        <f t="shared" si="0"/>
        <v>9.0098025260502753E-3</v>
      </c>
      <c r="R40" s="113">
        <f>$B$74</f>
        <v>0</v>
      </c>
      <c r="S40" s="159" t="s">
        <v>63</v>
      </c>
      <c r="T40" s="113">
        <f t="shared" si="1"/>
        <v>0</v>
      </c>
      <c r="U40" s="114"/>
      <c r="V40" s="153">
        <f t="shared" si="5"/>
        <v>1.5</v>
      </c>
    </row>
    <row r="41" spans="1:22" x14ac:dyDescent="0.25">
      <c r="A41">
        <v>39</v>
      </c>
      <c r="B41" s="113">
        <f>APA_WLL3!$L$22</f>
        <v>0.5</v>
      </c>
      <c r="C41" s="113">
        <f>APA_WLL3!$M$44</f>
        <v>0.5</v>
      </c>
      <c r="D41" s="113">
        <f>APA_WLL3!$M$55</f>
        <v>0.51714285714285713</v>
      </c>
      <c r="E41" s="113">
        <f>APA_WLL3!$L$61</f>
        <v>0.55751264249592869</v>
      </c>
      <c r="F41" s="113">
        <f>APA_WLL3!$L$64</f>
        <v>0.5</v>
      </c>
      <c r="G41" s="113">
        <f>APA_WLL3!$M$65</f>
        <v>0.5</v>
      </c>
      <c r="H41" s="113">
        <f t="shared" si="2"/>
        <v>1.8019605052100551E-2</v>
      </c>
      <c r="I41" s="113">
        <f>$B$76</f>
        <v>0</v>
      </c>
      <c r="J41" s="159">
        <v>0</v>
      </c>
      <c r="K41" s="113">
        <f t="shared" si="3"/>
        <v>0</v>
      </c>
      <c r="L41" s="113">
        <f>$B$69</f>
        <v>1</v>
      </c>
      <c r="M41" s="229">
        <v>1</v>
      </c>
      <c r="N41" s="113">
        <f t="shared" si="4"/>
        <v>1.8019605052100551E-2</v>
      </c>
      <c r="O41" s="113">
        <f>$B$73</f>
        <v>0.5</v>
      </c>
      <c r="P41" s="159" t="s">
        <v>62</v>
      </c>
      <c r="Q41" s="113">
        <f t="shared" si="0"/>
        <v>9.0098025260502753E-3</v>
      </c>
      <c r="R41" s="113">
        <f>$B$74</f>
        <v>0</v>
      </c>
      <c r="S41" s="159" t="s">
        <v>63</v>
      </c>
      <c r="T41" s="113">
        <f t="shared" si="1"/>
        <v>0</v>
      </c>
      <c r="U41" s="114"/>
      <c r="V41" s="153">
        <f t="shared" si="5"/>
        <v>1.5</v>
      </c>
    </row>
    <row r="42" spans="1:22" x14ac:dyDescent="0.25">
      <c r="A42">
        <v>40</v>
      </c>
      <c r="B42" s="113">
        <f>APA_WLL3!$M$22</f>
        <v>0.5</v>
      </c>
      <c r="C42" s="113">
        <f>APA_WLL3!$M$44</f>
        <v>0.5</v>
      </c>
      <c r="D42" s="113">
        <f>APA_WLL3!$M$55</f>
        <v>0.51714285714285713</v>
      </c>
      <c r="E42" s="113">
        <f>APA_WLL3!$L$61</f>
        <v>0.55751264249592869</v>
      </c>
      <c r="F42" s="113">
        <f>APA_WLL3!$L$64</f>
        <v>0.5</v>
      </c>
      <c r="G42" s="113">
        <f>APA_WLL3!$M$65</f>
        <v>0.5</v>
      </c>
      <c r="H42" s="113">
        <f t="shared" si="2"/>
        <v>1.8019605052100551E-2</v>
      </c>
      <c r="I42" s="113">
        <f>$B$76</f>
        <v>0</v>
      </c>
      <c r="J42" s="159">
        <v>0</v>
      </c>
      <c r="K42" s="23">
        <f t="shared" si="3"/>
        <v>0</v>
      </c>
      <c r="L42" s="113">
        <f>$B$73</f>
        <v>0.5</v>
      </c>
      <c r="M42" s="4" t="s">
        <v>62</v>
      </c>
      <c r="N42" s="23">
        <f t="shared" si="4"/>
        <v>9.0098025260502753E-3</v>
      </c>
      <c r="O42" s="113">
        <f>$B$69</f>
        <v>1</v>
      </c>
      <c r="P42" s="229">
        <v>1</v>
      </c>
      <c r="Q42" s="23">
        <f t="shared" si="0"/>
        <v>1.8019605052100551E-2</v>
      </c>
      <c r="R42" s="113">
        <f>$B$74</f>
        <v>0</v>
      </c>
      <c r="S42" s="159" t="s">
        <v>63</v>
      </c>
      <c r="T42" s="23">
        <f t="shared" si="1"/>
        <v>0</v>
      </c>
      <c r="V42" s="153">
        <f t="shared" si="5"/>
        <v>1.5</v>
      </c>
    </row>
    <row r="43" spans="1:22" x14ac:dyDescent="0.25">
      <c r="A43">
        <v>41</v>
      </c>
      <c r="B43" s="113">
        <f>APA_WLL3!$L$23</f>
        <v>0.5</v>
      </c>
      <c r="C43" s="113">
        <f>APA_WLL3!$L$45</f>
        <v>0.5</v>
      </c>
      <c r="D43" s="113">
        <f>APA_WLL3!$L$56</f>
        <v>0</v>
      </c>
      <c r="E43" s="113">
        <f>APA_WLL3!$M$61</f>
        <v>0.44248735750407131</v>
      </c>
      <c r="F43" s="113">
        <f>APA_WLL3!$L$64</f>
        <v>0.5</v>
      </c>
      <c r="G43" s="113">
        <f>APA_WLL3!$M$65</f>
        <v>0.5</v>
      </c>
      <c r="H43" s="113">
        <f t="shared" si="2"/>
        <v>0</v>
      </c>
      <c r="I43" s="113">
        <f>$B$71</f>
        <v>0.75</v>
      </c>
      <c r="J43" s="3" t="s">
        <v>28</v>
      </c>
      <c r="K43" s="113">
        <f t="shared" si="3"/>
        <v>0</v>
      </c>
      <c r="L43" s="113">
        <f>$B$71</f>
        <v>0.75</v>
      </c>
      <c r="M43" s="230" t="s">
        <v>28</v>
      </c>
      <c r="N43" s="113">
        <f t="shared" si="4"/>
        <v>0</v>
      </c>
      <c r="O43" s="113">
        <f>$B$75</f>
        <v>0</v>
      </c>
      <c r="P43" s="3" t="s">
        <v>29</v>
      </c>
      <c r="Q43" s="113">
        <f t="shared" si="0"/>
        <v>0</v>
      </c>
      <c r="R43" s="113">
        <f>$B$75</f>
        <v>0</v>
      </c>
      <c r="S43" s="3" t="s">
        <v>29</v>
      </c>
      <c r="T43" s="113">
        <f t="shared" si="1"/>
        <v>0</v>
      </c>
      <c r="V43" s="153">
        <f t="shared" si="5"/>
        <v>1.5</v>
      </c>
    </row>
    <row r="44" spans="1:22" x14ac:dyDescent="0.25">
      <c r="A44">
        <v>42</v>
      </c>
      <c r="B44" s="113">
        <f>APA_WLL3!$M$23</f>
        <v>0.5</v>
      </c>
      <c r="C44" s="113">
        <f>APA_WLL3!$L$45</f>
        <v>0.5</v>
      </c>
      <c r="D44" s="113">
        <f>APA_WLL3!$L$56</f>
        <v>0</v>
      </c>
      <c r="E44" s="113">
        <f>APA_WLL3!$M$61</f>
        <v>0.44248735750407131</v>
      </c>
      <c r="F44" s="113">
        <f>APA_WLL3!$L$64</f>
        <v>0.5</v>
      </c>
      <c r="G44" s="113">
        <f>APA_WLL3!$M$65</f>
        <v>0.5</v>
      </c>
      <c r="H44" s="113">
        <f t="shared" si="2"/>
        <v>0</v>
      </c>
      <c r="I44" s="113">
        <f>$B$75</f>
        <v>0</v>
      </c>
      <c r="J44" s="3" t="s">
        <v>29</v>
      </c>
      <c r="K44" s="113">
        <f t="shared" si="3"/>
        <v>0</v>
      </c>
      <c r="L44" s="113">
        <f>$B$71</f>
        <v>0.75</v>
      </c>
      <c r="M44" s="230" t="s">
        <v>28</v>
      </c>
      <c r="N44" s="113">
        <f t="shared" si="4"/>
        <v>0</v>
      </c>
      <c r="O44" s="113">
        <f>$B$75</f>
        <v>0</v>
      </c>
      <c r="P44" s="3" t="s">
        <v>29</v>
      </c>
      <c r="Q44" s="113">
        <f t="shared" si="0"/>
        <v>0</v>
      </c>
      <c r="R44" s="113">
        <f>$B$71</f>
        <v>0.75</v>
      </c>
      <c r="S44" s="230" t="s">
        <v>28</v>
      </c>
      <c r="T44" s="113">
        <f t="shared" si="1"/>
        <v>0</v>
      </c>
      <c r="V44" s="153">
        <f t="shared" si="5"/>
        <v>1.5</v>
      </c>
    </row>
    <row r="45" spans="1:22" x14ac:dyDescent="0.25">
      <c r="A45">
        <v>43</v>
      </c>
      <c r="B45" s="113">
        <f>APA_WLL3!$L$24</f>
        <v>0.5</v>
      </c>
      <c r="C45" s="113">
        <f>APA_WLL3!$M$45</f>
        <v>0.5</v>
      </c>
      <c r="D45" s="113">
        <f>APA_WLL3!$L$56</f>
        <v>0</v>
      </c>
      <c r="E45" s="113">
        <f>APA_WLL3!$M$61</f>
        <v>0.44248735750407131</v>
      </c>
      <c r="F45" s="113">
        <f>APA_WLL3!$L$64</f>
        <v>0.5</v>
      </c>
      <c r="G45" s="113">
        <f>APA_WLL3!$M$65</f>
        <v>0.5</v>
      </c>
      <c r="H45" s="113">
        <f t="shared" si="2"/>
        <v>0</v>
      </c>
      <c r="I45" s="113">
        <f>$B$71</f>
        <v>0.75</v>
      </c>
      <c r="J45" s="3" t="s">
        <v>28</v>
      </c>
      <c r="K45" s="113">
        <f t="shared" si="3"/>
        <v>0</v>
      </c>
      <c r="L45" s="113">
        <f>$B$75</f>
        <v>0</v>
      </c>
      <c r="M45" s="230" t="s">
        <v>29</v>
      </c>
      <c r="N45" s="113">
        <f t="shared" si="4"/>
        <v>0</v>
      </c>
      <c r="O45" s="113">
        <f>$B$71</f>
        <v>0.75</v>
      </c>
      <c r="P45" s="230" t="s">
        <v>28</v>
      </c>
      <c r="Q45" s="113">
        <f t="shared" si="0"/>
        <v>0</v>
      </c>
      <c r="R45" s="113">
        <f>$B$75</f>
        <v>0</v>
      </c>
      <c r="S45" s="3" t="s">
        <v>29</v>
      </c>
      <c r="T45" s="113">
        <f t="shared" si="1"/>
        <v>0</v>
      </c>
      <c r="V45" s="153">
        <f t="shared" si="5"/>
        <v>1.5</v>
      </c>
    </row>
    <row r="46" spans="1:22" x14ac:dyDescent="0.25">
      <c r="A46">
        <v>44</v>
      </c>
      <c r="B46" s="113">
        <f>APA_WLL3!$M$24</f>
        <v>0.5</v>
      </c>
      <c r="C46" s="113">
        <f>APA_WLL3!$M$45</f>
        <v>0.5</v>
      </c>
      <c r="D46" s="113">
        <f>APA_WLL3!$L$56</f>
        <v>0</v>
      </c>
      <c r="E46" s="113">
        <f>APA_WLL3!$M$61</f>
        <v>0.44248735750407131</v>
      </c>
      <c r="F46" s="113">
        <f>APA_WLL3!$L$64</f>
        <v>0.5</v>
      </c>
      <c r="G46" s="113">
        <f>APA_WLL3!$M$65</f>
        <v>0.5</v>
      </c>
      <c r="H46" s="113">
        <f t="shared" si="2"/>
        <v>0</v>
      </c>
      <c r="I46" s="113">
        <f>$B$75</f>
        <v>0</v>
      </c>
      <c r="J46" s="3" t="s">
        <v>29</v>
      </c>
      <c r="K46" s="113">
        <f t="shared" si="3"/>
        <v>0</v>
      </c>
      <c r="L46" s="113">
        <f>$B$75</f>
        <v>0</v>
      </c>
      <c r="M46" s="230" t="s">
        <v>29</v>
      </c>
      <c r="N46" s="113">
        <f t="shared" si="4"/>
        <v>0</v>
      </c>
      <c r="O46" s="113">
        <f>$B$71</f>
        <v>0.75</v>
      </c>
      <c r="P46" s="230" t="s">
        <v>28</v>
      </c>
      <c r="Q46" s="113">
        <f t="shared" si="0"/>
        <v>0</v>
      </c>
      <c r="R46" s="113">
        <f>$B$71</f>
        <v>0.75</v>
      </c>
      <c r="S46" s="230" t="s">
        <v>28</v>
      </c>
      <c r="T46" s="113">
        <f t="shared" si="1"/>
        <v>0</v>
      </c>
      <c r="V46" s="153">
        <f t="shared" si="5"/>
        <v>1.5</v>
      </c>
    </row>
    <row r="47" spans="1:22" x14ac:dyDescent="0.25">
      <c r="A47">
        <v>45</v>
      </c>
      <c r="B47" s="113">
        <f>APA_WLL3!$L$25</f>
        <v>0</v>
      </c>
      <c r="C47" s="113">
        <f>APA_WLL3!$L$46</f>
        <v>0.45833333333333337</v>
      </c>
      <c r="D47" s="113">
        <f>APA_WLL3!$M$56</f>
        <v>1</v>
      </c>
      <c r="E47" s="113">
        <f>APA_WLL3!$M$61</f>
        <v>0.44248735750407131</v>
      </c>
      <c r="F47" s="113">
        <f>APA_WLL3!$L$64</f>
        <v>0.5</v>
      </c>
      <c r="G47" s="113">
        <f>APA_WLL3!$M$65</f>
        <v>0.5</v>
      </c>
      <c r="H47" s="113">
        <f t="shared" si="2"/>
        <v>0</v>
      </c>
      <c r="I47" s="113">
        <f>$B$75</f>
        <v>0</v>
      </c>
      <c r="J47" s="3" t="s">
        <v>29</v>
      </c>
      <c r="K47" s="113">
        <f t="shared" si="3"/>
        <v>0</v>
      </c>
      <c r="L47" s="113">
        <f>$B$71</f>
        <v>0.75</v>
      </c>
      <c r="M47" s="230" t="s">
        <v>28</v>
      </c>
      <c r="N47" s="113">
        <f t="shared" si="4"/>
        <v>0</v>
      </c>
      <c r="O47" s="113">
        <f>$B$71</f>
        <v>0.75</v>
      </c>
      <c r="P47" s="230" t="s">
        <v>28</v>
      </c>
      <c r="Q47" s="113">
        <f t="shared" si="0"/>
        <v>0</v>
      </c>
      <c r="R47" s="113">
        <f>$B$75</f>
        <v>0</v>
      </c>
      <c r="S47" s="3" t="s">
        <v>29</v>
      </c>
      <c r="T47" s="113">
        <f t="shared" si="1"/>
        <v>0</v>
      </c>
      <c r="V47" s="153">
        <f t="shared" si="5"/>
        <v>1.5</v>
      </c>
    </row>
    <row r="48" spans="1:22" x14ac:dyDescent="0.25">
      <c r="A48">
        <v>46</v>
      </c>
      <c r="B48" s="113">
        <f>APA_WLL3!$M$25</f>
        <v>1</v>
      </c>
      <c r="C48" s="113">
        <f>APA_WLL3!$L$46</f>
        <v>0.45833333333333337</v>
      </c>
      <c r="D48" s="113">
        <f>APA_WLL3!$M$56</f>
        <v>1</v>
      </c>
      <c r="E48" s="113">
        <f>APA_WLL3!$M$61</f>
        <v>0.44248735750407131</v>
      </c>
      <c r="F48" s="113">
        <f>APA_WLL3!$L$64</f>
        <v>0.5</v>
      </c>
      <c r="G48" s="113">
        <f>APA_WLL3!$M$65</f>
        <v>0.5</v>
      </c>
      <c r="H48" s="113">
        <f t="shared" si="2"/>
        <v>5.070167638067484E-2</v>
      </c>
      <c r="I48" s="113">
        <f>$B$76</f>
        <v>0</v>
      </c>
      <c r="J48" s="159">
        <v>0</v>
      </c>
      <c r="K48" s="113">
        <f t="shared" si="3"/>
        <v>0</v>
      </c>
      <c r="L48" s="113">
        <f>$B$70</f>
        <v>0.5</v>
      </c>
      <c r="M48" s="230" t="s">
        <v>27</v>
      </c>
      <c r="N48" s="113">
        <f t="shared" si="4"/>
        <v>2.535083819033742E-2</v>
      </c>
      <c r="O48" s="113">
        <f>$B$70</f>
        <v>0.5</v>
      </c>
      <c r="P48" s="3" t="s">
        <v>27</v>
      </c>
      <c r="Q48" s="113">
        <f t="shared" si="0"/>
        <v>2.535083819033742E-2</v>
      </c>
      <c r="R48" s="113">
        <f>$B$70</f>
        <v>0.5</v>
      </c>
      <c r="S48" s="3" t="s">
        <v>27</v>
      </c>
      <c r="T48" s="113">
        <f t="shared" si="1"/>
        <v>2.535083819033742E-2</v>
      </c>
      <c r="V48" s="153">
        <f t="shared" si="5"/>
        <v>1.5</v>
      </c>
    </row>
    <row r="49" spans="1:22" x14ac:dyDescent="0.25">
      <c r="A49">
        <v>47</v>
      </c>
      <c r="B49" s="113">
        <f>APA_WLL3!$L$26</f>
        <v>0.24999999999999994</v>
      </c>
      <c r="C49" s="113">
        <f>APA_WLL3!$M$46</f>
        <v>0.54166666666666663</v>
      </c>
      <c r="D49" s="113">
        <f>APA_WLL3!$M$56</f>
        <v>1</v>
      </c>
      <c r="E49" s="113">
        <f>APA_WLL3!$M$61</f>
        <v>0.44248735750407131</v>
      </c>
      <c r="F49" s="113">
        <f>APA_WLL3!$L$64</f>
        <v>0.5</v>
      </c>
      <c r="G49" s="113">
        <f>APA_WLL3!$M$65</f>
        <v>0.5</v>
      </c>
      <c r="H49" s="113">
        <f t="shared" si="2"/>
        <v>1.4980040748835743E-2</v>
      </c>
      <c r="I49" s="113">
        <f>$B$72</f>
        <v>0.16666666666666666</v>
      </c>
      <c r="J49" s="3" t="s">
        <v>21</v>
      </c>
      <c r="K49" s="21">
        <f t="shared" si="3"/>
        <v>2.4966734581392904E-3</v>
      </c>
      <c r="L49" s="113">
        <f>$B$72</f>
        <v>0.16666666666666666</v>
      </c>
      <c r="M49" s="3" t="s">
        <v>21</v>
      </c>
      <c r="N49" s="21">
        <f t="shared" si="4"/>
        <v>2.4966734581392904E-3</v>
      </c>
      <c r="O49" s="113">
        <f>$B$69</f>
        <v>1</v>
      </c>
      <c r="P49" s="229">
        <v>1</v>
      </c>
      <c r="Q49" s="21">
        <f t="shared" si="0"/>
        <v>1.4980040748835743E-2</v>
      </c>
      <c r="R49" s="113">
        <f>$B$72</f>
        <v>0.16666666666666666</v>
      </c>
      <c r="S49" s="3" t="s">
        <v>21</v>
      </c>
      <c r="T49" s="21">
        <f t="shared" si="1"/>
        <v>2.4966734581392904E-3</v>
      </c>
      <c r="V49" s="153">
        <f t="shared" si="5"/>
        <v>1.5</v>
      </c>
    </row>
    <row r="50" spans="1:22" x14ac:dyDescent="0.25">
      <c r="A50">
        <v>48</v>
      </c>
      <c r="B50" s="113">
        <f>APA_WLL3!$M$26</f>
        <v>0.75</v>
      </c>
      <c r="C50" s="113">
        <f>APA_WLL3!$M$46</f>
        <v>0.54166666666666663</v>
      </c>
      <c r="D50" s="113">
        <f>APA_WLL3!$M$56</f>
        <v>1</v>
      </c>
      <c r="E50" s="113">
        <f>APA_WLL3!$M$61</f>
        <v>0.44248735750407131</v>
      </c>
      <c r="F50" s="113">
        <f>APA_WLL3!$L$64</f>
        <v>0.5</v>
      </c>
      <c r="G50" s="113">
        <f>APA_WLL3!$M$65</f>
        <v>0.5</v>
      </c>
      <c r="H50" s="113">
        <f t="shared" si="2"/>
        <v>4.4940122246507244E-2</v>
      </c>
      <c r="I50" s="113">
        <f>$B$76</f>
        <v>0</v>
      </c>
      <c r="J50" s="159">
        <v>0</v>
      </c>
      <c r="K50" s="23">
        <f t="shared" si="3"/>
        <v>0</v>
      </c>
      <c r="L50" s="113">
        <f>$B$74</f>
        <v>0</v>
      </c>
      <c r="M50" s="178" t="s">
        <v>63</v>
      </c>
      <c r="N50" s="23">
        <f t="shared" si="4"/>
        <v>0</v>
      </c>
      <c r="O50" s="113">
        <f>$B$69</f>
        <v>1</v>
      </c>
      <c r="P50" s="229">
        <v>1</v>
      </c>
      <c r="Q50" s="23">
        <f t="shared" si="0"/>
        <v>4.4940122246507244E-2</v>
      </c>
      <c r="R50" s="113">
        <f>$B$73</f>
        <v>0.5</v>
      </c>
      <c r="S50" s="4" t="s">
        <v>62</v>
      </c>
      <c r="T50" s="23">
        <f t="shared" si="1"/>
        <v>2.2470061123253622E-2</v>
      </c>
      <c r="V50" s="153">
        <f t="shared" si="5"/>
        <v>1.5</v>
      </c>
    </row>
    <row r="51" spans="1:22" x14ac:dyDescent="0.25">
      <c r="A51">
        <v>49</v>
      </c>
      <c r="B51" s="113">
        <f>APA_WLL3!$L$27</f>
        <v>0.5</v>
      </c>
      <c r="C51" s="113">
        <f>APA_WLL3!$L$47</f>
        <v>0.96153846153846156</v>
      </c>
      <c r="D51" s="113">
        <f>APA_WLL3!$L$57</f>
        <v>0.48285714285714287</v>
      </c>
      <c r="E51" s="113">
        <f>APA_WLL3!$L$62</f>
        <v>0.55751264249592869</v>
      </c>
      <c r="F51" s="113">
        <f>APA_WLL3!$M$64</f>
        <v>0.5</v>
      </c>
      <c r="G51" s="113">
        <f>APA_WLL3!$M$65</f>
        <v>0.5</v>
      </c>
      <c r="H51" s="113">
        <f t="shared" si="2"/>
        <v>3.2355644430567293E-2</v>
      </c>
      <c r="I51" s="113">
        <f>$B$73</f>
        <v>0.5</v>
      </c>
      <c r="J51" s="159" t="s">
        <v>62</v>
      </c>
      <c r="K51" s="113">
        <f t="shared" si="3"/>
        <v>1.6177822215283647E-2</v>
      </c>
      <c r="L51" s="113">
        <f>$B$69</f>
        <v>1</v>
      </c>
      <c r="M51" s="229">
        <v>1</v>
      </c>
      <c r="N51" s="113">
        <f t="shared" si="4"/>
        <v>3.2355644430567293E-2</v>
      </c>
      <c r="O51" s="113">
        <f>$B$76</f>
        <v>0</v>
      </c>
      <c r="P51" s="159">
        <v>0</v>
      </c>
      <c r="Q51" s="113">
        <f t="shared" si="0"/>
        <v>0</v>
      </c>
      <c r="R51" s="113">
        <f>$B$74</f>
        <v>0</v>
      </c>
      <c r="S51" s="159" t="s">
        <v>63</v>
      </c>
      <c r="T51" s="113">
        <f t="shared" si="1"/>
        <v>0</v>
      </c>
      <c r="V51" s="153">
        <f t="shared" si="5"/>
        <v>1.5</v>
      </c>
    </row>
    <row r="52" spans="1:22" x14ac:dyDescent="0.25">
      <c r="A52">
        <v>50</v>
      </c>
      <c r="B52" s="113">
        <f>APA_WLL3!$M$27</f>
        <v>0.5</v>
      </c>
      <c r="C52" s="113">
        <f>APA_WLL3!$L$47</f>
        <v>0.96153846153846156</v>
      </c>
      <c r="D52" s="113">
        <f>APA_WLL3!$L$57</f>
        <v>0.48285714285714287</v>
      </c>
      <c r="E52" s="113">
        <f>APA_WLL3!$L$62</f>
        <v>0.55751264249592869</v>
      </c>
      <c r="F52" s="113">
        <f>APA_WLL3!$M$64</f>
        <v>0.5</v>
      </c>
      <c r="G52" s="113">
        <f>APA_WLL3!$M$65</f>
        <v>0.5</v>
      </c>
      <c r="H52" s="113">
        <f t="shared" si="2"/>
        <v>3.2355644430567293E-2</v>
      </c>
      <c r="I52" s="113">
        <f>$B$70</f>
        <v>0.5</v>
      </c>
      <c r="J52" s="3" t="s">
        <v>27</v>
      </c>
      <c r="K52" s="113">
        <f t="shared" si="3"/>
        <v>1.6177822215283647E-2</v>
      </c>
      <c r="L52" s="113">
        <f>$B$70</f>
        <v>0.5</v>
      </c>
      <c r="M52" s="230" t="s">
        <v>27</v>
      </c>
      <c r="N52" s="113">
        <f t="shared" si="4"/>
        <v>1.6177822215283647E-2</v>
      </c>
      <c r="O52" s="113">
        <f>$B$76</f>
        <v>0</v>
      </c>
      <c r="P52" s="159">
        <v>0</v>
      </c>
      <c r="Q52" s="113">
        <f t="shared" si="0"/>
        <v>0</v>
      </c>
      <c r="R52" s="113">
        <f>$B$70</f>
        <v>0.5</v>
      </c>
      <c r="S52" s="3" t="s">
        <v>27</v>
      </c>
      <c r="T52" s="113">
        <f t="shared" si="1"/>
        <v>1.6177822215283647E-2</v>
      </c>
      <c r="V52" s="153">
        <f t="shared" si="5"/>
        <v>1.5</v>
      </c>
    </row>
    <row r="53" spans="1:22" x14ac:dyDescent="0.25">
      <c r="A53">
        <v>51</v>
      </c>
      <c r="B53" s="113">
        <f>APA_WLL3!$L$28</f>
        <v>0.21428571428571427</v>
      </c>
      <c r="C53" s="113">
        <f>APA_WLL3!$M$47</f>
        <v>3.8461538461538436E-2</v>
      </c>
      <c r="D53" s="113">
        <f>APA_WLL3!$L$57</f>
        <v>0.48285714285714287</v>
      </c>
      <c r="E53" s="113">
        <f>APA_WLL3!$L$62</f>
        <v>0.55751264249592869</v>
      </c>
      <c r="F53" s="113">
        <f>APA_WLL3!$M$64</f>
        <v>0.5</v>
      </c>
      <c r="G53" s="113">
        <f>APA_WLL3!$M$65</f>
        <v>0.5</v>
      </c>
      <c r="H53" s="113">
        <f t="shared" si="2"/>
        <v>5.5466819023829595E-4</v>
      </c>
      <c r="I53" s="113">
        <f>$B$72</f>
        <v>0.16666666666666666</v>
      </c>
      <c r="J53" s="3" t="s">
        <v>21</v>
      </c>
      <c r="K53" s="113">
        <f t="shared" si="3"/>
        <v>9.2444698373049316E-5</v>
      </c>
      <c r="L53" s="113">
        <f>$B$69</f>
        <v>1</v>
      </c>
      <c r="M53" s="229">
        <v>1</v>
      </c>
      <c r="N53" s="113">
        <f t="shared" si="4"/>
        <v>5.5466819023829595E-4</v>
      </c>
      <c r="O53" s="113">
        <f>$B$72</f>
        <v>0.16666666666666666</v>
      </c>
      <c r="P53" s="3" t="s">
        <v>21</v>
      </c>
      <c r="Q53" s="113">
        <f t="shared" si="0"/>
        <v>9.2444698373049316E-5</v>
      </c>
      <c r="R53" s="113">
        <f>$B$72</f>
        <v>0.16666666666666666</v>
      </c>
      <c r="S53" s="3" t="s">
        <v>21</v>
      </c>
      <c r="T53" s="113">
        <f t="shared" si="1"/>
        <v>9.2444698373049316E-5</v>
      </c>
      <c r="V53" s="153">
        <f t="shared" si="5"/>
        <v>1.5000000000000002</v>
      </c>
    </row>
    <row r="54" spans="1:22" x14ac:dyDescent="0.25">
      <c r="A54">
        <v>52</v>
      </c>
      <c r="B54" s="113">
        <f>APA_WLL3!$M$28</f>
        <v>0.7857142857142857</v>
      </c>
      <c r="C54" s="113">
        <f>APA_WLL3!$M$47</f>
        <v>3.8461538461538436E-2</v>
      </c>
      <c r="D54" s="113">
        <f>APA_WLL3!$L$57</f>
        <v>0.48285714285714287</v>
      </c>
      <c r="E54" s="113">
        <f>APA_WLL3!$L$62</f>
        <v>0.55751264249592869</v>
      </c>
      <c r="F54" s="113">
        <f>APA_WLL3!$M$64</f>
        <v>0.5</v>
      </c>
      <c r="G54" s="113">
        <f>APA_WLL3!$M$65</f>
        <v>0.5</v>
      </c>
      <c r="H54" s="113">
        <f t="shared" si="2"/>
        <v>2.0337833642070854E-3</v>
      </c>
      <c r="I54" s="113">
        <f>$B$75</f>
        <v>0</v>
      </c>
      <c r="J54" s="3" t="s">
        <v>29</v>
      </c>
      <c r="K54" s="113">
        <f t="shared" si="3"/>
        <v>0</v>
      </c>
      <c r="L54" s="113">
        <f>$B$71</f>
        <v>0.75</v>
      </c>
      <c r="M54" s="230" t="s">
        <v>28</v>
      </c>
      <c r="N54" s="113">
        <f t="shared" si="4"/>
        <v>1.5253375231553141E-3</v>
      </c>
      <c r="O54" s="113">
        <f>$B$75</f>
        <v>0</v>
      </c>
      <c r="P54" s="3" t="s">
        <v>29</v>
      </c>
      <c r="Q54" s="113">
        <f t="shared" si="0"/>
        <v>0</v>
      </c>
      <c r="R54" s="113">
        <f>$B$71</f>
        <v>0.75</v>
      </c>
      <c r="S54" s="230" t="s">
        <v>28</v>
      </c>
      <c r="T54" s="113">
        <f t="shared" si="1"/>
        <v>1.5253375231553141E-3</v>
      </c>
      <c r="V54" s="153">
        <f t="shared" si="5"/>
        <v>1.5</v>
      </c>
    </row>
    <row r="55" spans="1:22" x14ac:dyDescent="0.25">
      <c r="A55">
        <v>53</v>
      </c>
      <c r="B55" s="113">
        <f>APA_WLL3!$L$29</f>
        <v>0.5</v>
      </c>
      <c r="C55" s="113">
        <f>APA_WLL3!$L$48</f>
        <v>0.5</v>
      </c>
      <c r="D55" s="113">
        <f>APA_WLL3!$M$57</f>
        <v>0.51714285714285713</v>
      </c>
      <c r="E55" s="113">
        <f>APA_WLL3!$L$62</f>
        <v>0.55751264249592869</v>
      </c>
      <c r="F55" s="113">
        <f>APA_WLL3!$M$64</f>
        <v>0.5</v>
      </c>
      <c r="G55" s="113">
        <f>APA_WLL3!$M$65</f>
        <v>0.5</v>
      </c>
      <c r="H55" s="113">
        <f t="shared" si="2"/>
        <v>1.8019605052100551E-2</v>
      </c>
      <c r="I55" s="113">
        <f>$B$74</f>
        <v>0</v>
      </c>
      <c r="J55" s="159" t="s">
        <v>63</v>
      </c>
      <c r="K55" s="113">
        <f t="shared" si="3"/>
        <v>0</v>
      </c>
      <c r="L55" s="113">
        <f>$B$69</f>
        <v>1</v>
      </c>
      <c r="M55" s="229">
        <v>1</v>
      </c>
      <c r="N55" s="113">
        <f t="shared" si="4"/>
        <v>1.8019605052100551E-2</v>
      </c>
      <c r="O55" s="113">
        <f>$B$76</f>
        <v>0</v>
      </c>
      <c r="P55" s="159">
        <v>0</v>
      </c>
      <c r="Q55" s="113">
        <f t="shared" si="0"/>
        <v>0</v>
      </c>
      <c r="R55" s="113">
        <f>$B$73</f>
        <v>0.5</v>
      </c>
      <c r="S55" s="159" t="s">
        <v>62</v>
      </c>
      <c r="T55" s="113">
        <f t="shared" si="1"/>
        <v>9.0098025260502753E-3</v>
      </c>
      <c r="V55" s="153">
        <f t="shared" si="5"/>
        <v>1.5</v>
      </c>
    </row>
    <row r="56" spans="1:22" x14ac:dyDescent="0.25">
      <c r="A56">
        <v>54</v>
      </c>
      <c r="B56" s="113">
        <f>APA_WLL3!$M$29</f>
        <v>0.5</v>
      </c>
      <c r="C56" s="113">
        <f>APA_WLL3!$L$48</f>
        <v>0.5</v>
      </c>
      <c r="D56" s="113">
        <f>APA_WLL3!$M$57</f>
        <v>0.51714285714285713</v>
      </c>
      <c r="E56" s="113">
        <f>APA_WLL3!$L$62</f>
        <v>0.55751264249592869</v>
      </c>
      <c r="F56" s="113">
        <f>APA_WLL3!$M$64</f>
        <v>0.5</v>
      </c>
      <c r="G56" s="113">
        <f>APA_WLL3!$M$65</f>
        <v>0.5</v>
      </c>
      <c r="H56" s="113">
        <f t="shared" si="2"/>
        <v>1.8019605052100551E-2</v>
      </c>
      <c r="I56" s="113">
        <f>$B$76</f>
        <v>0</v>
      </c>
      <c r="J56" s="159">
        <v>0</v>
      </c>
      <c r="K56" s="113">
        <f t="shared" si="3"/>
        <v>0</v>
      </c>
      <c r="L56" s="113">
        <f>$B$69</f>
        <v>1</v>
      </c>
      <c r="M56" s="229">
        <v>1</v>
      </c>
      <c r="N56" s="113">
        <f t="shared" si="4"/>
        <v>1.8019605052100551E-2</v>
      </c>
      <c r="O56" s="113">
        <f>$B$74</f>
        <v>0</v>
      </c>
      <c r="P56" s="159" t="s">
        <v>63</v>
      </c>
      <c r="Q56" s="113">
        <f t="shared" si="0"/>
        <v>0</v>
      </c>
      <c r="R56" s="113">
        <f>$B$73</f>
        <v>0.5</v>
      </c>
      <c r="S56" s="159" t="s">
        <v>62</v>
      </c>
      <c r="T56" s="113">
        <f t="shared" si="1"/>
        <v>9.0098025260502753E-3</v>
      </c>
      <c r="V56" s="153">
        <f t="shared" si="5"/>
        <v>1.5</v>
      </c>
    </row>
    <row r="57" spans="1:22" x14ac:dyDescent="0.25">
      <c r="A57">
        <v>55</v>
      </c>
      <c r="B57" s="113">
        <f>APA_WLL3!$L$30</f>
        <v>0.5</v>
      </c>
      <c r="C57" s="113">
        <f>APA_WLL3!$M$48</f>
        <v>0.5</v>
      </c>
      <c r="D57" s="113">
        <f>APA_WLL3!$M$57</f>
        <v>0.51714285714285713</v>
      </c>
      <c r="E57" s="113">
        <f>APA_WLL3!$L$62</f>
        <v>0.55751264249592869</v>
      </c>
      <c r="F57" s="113">
        <f>APA_WLL3!$M$64</f>
        <v>0.5</v>
      </c>
      <c r="G57" s="113">
        <f>APA_WLL3!$M$65</f>
        <v>0.5</v>
      </c>
      <c r="H57" s="113">
        <f t="shared" si="2"/>
        <v>1.8019605052100551E-2</v>
      </c>
      <c r="I57" s="113">
        <f>$B$76</f>
        <v>0</v>
      </c>
      <c r="J57" s="159">
        <v>0</v>
      </c>
      <c r="K57" s="21">
        <f t="shared" si="3"/>
        <v>0</v>
      </c>
      <c r="L57" s="113">
        <f>$B$69</f>
        <v>1</v>
      </c>
      <c r="M57" s="229">
        <v>1</v>
      </c>
      <c r="N57" s="21">
        <f t="shared" si="4"/>
        <v>1.8019605052100551E-2</v>
      </c>
      <c r="O57" s="113">
        <f>$B$74</f>
        <v>0</v>
      </c>
      <c r="P57" s="159" t="s">
        <v>63</v>
      </c>
      <c r="Q57" s="21">
        <f t="shared" si="0"/>
        <v>0</v>
      </c>
      <c r="R57" s="113">
        <f>$B$73</f>
        <v>0.5</v>
      </c>
      <c r="S57" s="159" t="s">
        <v>62</v>
      </c>
      <c r="T57" s="21">
        <f t="shared" si="1"/>
        <v>9.0098025260502753E-3</v>
      </c>
      <c r="V57" s="153">
        <f t="shared" si="5"/>
        <v>1.5</v>
      </c>
    </row>
    <row r="58" spans="1:22" x14ac:dyDescent="0.25">
      <c r="A58">
        <v>56</v>
      </c>
      <c r="B58" s="113">
        <f>APA_WLL3!$M$30</f>
        <v>0.5</v>
      </c>
      <c r="C58" s="113">
        <f>APA_WLL3!$M$48</f>
        <v>0.5</v>
      </c>
      <c r="D58" s="113">
        <f>APA_WLL3!$M$57</f>
        <v>0.51714285714285713</v>
      </c>
      <c r="E58" s="113">
        <f>APA_WLL3!$L$62</f>
        <v>0.55751264249592869</v>
      </c>
      <c r="F58" s="113">
        <f>APA_WLL3!$M$64</f>
        <v>0.5</v>
      </c>
      <c r="G58" s="113">
        <f>APA_WLL3!$M$65</f>
        <v>0.5</v>
      </c>
      <c r="H58" s="113">
        <f t="shared" si="2"/>
        <v>1.8019605052100551E-2</v>
      </c>
      <c r="I58" s="113">
        <f>$B$76</f>
        <v>0</v>
      </c>
      <c r="J58" s="159">
        <v>0</v>
      </c>
      <c r="K58" s="23">
        <f t="shared" si="3"/>
        <v>0</v>
      </c>
      <c r="L58" s="113">
        <f>$B$73</f>
        <v>0.5</v>
      </c>
      <c r="M58" s="4" t="s">
        <v>62</v>
      </c>
      <c r="N58" s="23">
        <f t="shared" si="4"/>
        <v>9.0098025260502753E-3</v>
      </c>
      <c r="O58" s="113">
        <f>$B$74</f>
        <v>0</v>
      </c>
      <c r="P58" s="159" t="s">
        <v>63</v>
      </c>
      <c r="Q58" s="23">
        <f t="shared" si="0"/>
        <v>0</v>
      </c>
      <c r="R58" s="113">
        <f>$B$69</f>
        <v>1</v>
      </c>
      <c r="S58" s="229">
        <v>1</v>
      </c>
      <c r="T58" s="23">
        <f t="shared" si="1"/>
        <v>1.8019605052100551E-2</v>
      </c>
      <c r="V58" s="153">
        <f t="shared" si="5"/>
        <v>1.5</v>
      </c>
    </row>
    <row r="59" spans="1:22" x14ac:dyDescent="0.25">
      <c r="A59">
        <v>57</v>
      </c>
      <c r="B59" s="113">
        <f>APA_WLL3!$L$31</f>
        <v>0.5</v>
      </c>
      <c r="C59" s="113">
        <f>APA_WLL3!$L$49</f>
        <v>0.5</v>
      </c>
      <c r="D59" s="113">
        <f>APA_WLL3!$L$58</f>
        <v>0</v>
      </c>
      <c r="E59" s="113">
        <f>APA_WLL3!$M$62</f>
        <v>0.44248735750407131</v>
      </c>
      <c r="F59" s="113">
        <f>APA_WLL3!$M$64</f>
        <v>0.5</v>
      </c>
      <c r="G59" s="113">
        <f>APA_WLL3!$M$65</f>
        <v>0.5</v>
      </c>
      <c r="H59" s="113">
        <f t="shared" si="2"/>
        <v>0</v>
      </c>
      <c r="I59" s="113">
        <f>$B$71</f>
        <v>0.75</v>
      </c>
      <c r="J59" s="3" t="s">
        <v>28</v>
      </c>
      <c r="K59" s="113">
        <f t="shared" si="3"/>
        <v>0</v>
      </c>
      <c r="L59" s="113">
        <f>$B$71</f>
        <v>0.75</v>
      </c>
      <c r="M59" s="230" t="s">
        <v>28</v>
      </c>
      <c r="N59" s="113">
        <f t="shared" si="4"/>
        <v>0</v>
      </c>
      <c r="O59" s="113">
        <f>$B$75</f>
        <v>0</v>
      </c>
      <c r="P59" s="3" t="s">
        <v>29</v>
      </c>
      <c r="Q59" s="113">
        <f t="shared" si="0"/>
        <v>0</v>
      </c>
      <c r="R59" s="113">
        <f>$B$75</f>
        <v>0</v>
      </c>
      <c r="S59" s="3" t="s">
        <v>29</v>
      </c>
      <c r="T59" s="113">
        <f t="shared" si="1"/>
        <v>0</v>
      </c>
      <c r="V59" s="153">
        <f t="shared" si="5"/>
        <v>1.5</v>
      </c>
    </row>
    <row r="60" spans="1:22" x14ac:dyDescent="0.25">
      <c r="A60">
        <v>58</v>
      </c>
      <c r="B60" s="113">
        <f>APA_WLL3!$M$31</f>
        <v>0.5</v>
      </c>
      <c r="C60" s="113">
        <f>APA_WLL3!$L$49</f>
        <v>0.5</v>
      </c>
      <c r="D60" s="113">
        <f>APA_WLL3!$L$58</f>
        <v>0</v>
      </c>
      <c r="E60" s="113">
        <f>APA_WLL3!$M$62</f>
        <v>0.44248735750407131</v>
      </c>
      <c r="F60" s="113">
        <f>APA_WLL3!$M$64</f>
        <v>0.5</v>
      </c>
      <c r="G60" s="113">
        <f>APA_WLL3!$M$65</f>
        <v>0.5</v>
      </c>
      <c r="H60" s="113">
        <f t="shared" si="2"/>
        <v>0</v>
      </c>
      <c r="I60" s="113">
        <f>$B$75</f>
        <v>0</v>
      </c>
      <c r="J60" s="3" t="s">
        <v>29</v>
      </c>
      <c r="K60" s="113">
        <f t="shared" si="3"/>
        <v>0</v>
      </c>
      <c r="L60" s="113">
        <f>$B$71</f>
        <v>0.75</v>
      </c>
      <c r="M60" s="230" t="s">
        <v>28</v>
      </c>
      <c r="N60" s="113">
        <f t="shared" si="4"/>
        <v>0</v>
      </c>
      <c r="O60" s="113">
        <f>$B$71</f>
        <v>0.75</v>
      </c>
      <c r="P60" s="230" t="s">
        <v>28</v>
      </c>
      <c r="Q60" s="113">
        <f t="shared" si="0"/>
        <v>0</v>
      </c>
      <c r="R60" s="113">
        <f>$B$75</f>
        <v>0</v>
      </c>
      <c r="S60" s="3" t="s">
        <v>29</v>
      </c>
      <c r="T60" s="113">
        <f t="shared" si="1"/>
        <v>0</v>
      </c>
      <c r="V60" s="153">
        <f t="shared" si="5"/>
        <v>1.5</v>
      </c>
    </row>
    <row r="61" spans="1:22" x14ac:dyDescent="0.25">
      <c r="A61">
        <v>59</v>
      </c>
      <c r="B61" s="113">
        <f>APA_WLL3!$L$32</f>
        <v>0.5</v>
      </c>
      <c r="C61" s="113">
        <f>APA_WLL3!$M$49</f>
        <v>0.5</v>
      </c>
      <c r="D61" s="113">
        <f>APA_WLL3!$L$58</f>
        <v>0</v>
      </c>
      <c r="E61" s="113">
        <f>APA_WLL3!$M$62</f>
        <v>0.44248735750407131</v>
      </c>
      <c r="F61" s="113">
        <f>APA_WLL3!$M$64</f>
        <v>0.5</v>
      </c>
      <c r="G61" s="113">
        <f>APA_WLL3!$M$65</f>
        <v>0.5</v>
      </c>
      <c r="H61" s="113">
        <f t="shared" si="2"/>
        <v>0</v>
      </c>
      <c r="I61" s="113">
        <f>$B$71</f>
        <v>0.75</v>
      </c>
      <c r="J61" s="3" t="s">
        <v>28</v>
      </c>
      <c r="K61" s="113">
        <f t="shared" si="3"/>
        <v>0</v>
      </c>
      <c r="L61" s="113">
        <f>$B$75</f>
        <v>0</v>
      </c>
      <c r="M61" s="230" t="s">
        <v>29</v>
      </c>
      <c r="N61" s="113">
        <f t="shared" si="4"/>
        <v>0</v>
      </c>
      <c r="O61" s="113">
        <f>$B$75</f>
        <v>0</v>
      </c>
      <c r="P61" s="3" t="s">
        <v>29</v>
      </c>
      <c r="Q61" s="113">
        <f t="shared" si="0"/>
        <v>0</v>
      </c>
      <c r="R61" s="113">
        <f>$B$71</f>
        <v>0.75</v>
      </c>
      <c r="S61" s="230" t="s">
        <v>28</v>
      </c>
      <c r="T61" s="113">
        <f t="shared" si="1"/>
        <v>0</v>
      </c>
      <c r="V61" s="153">
        <f t="shared" si="5"/>
        <v>1.5</v>
      </c>
    </row>
    <row r="62" spans="1:22" x14ac:dyDescent="0.25">
      <c r="A62">
        <v>60</v>
      </c>
      <c r="B62" s="113">
        <f>APA_WLL3!$M$32</f>
        <v>0.5</v>
      </c>
      <c r="C62" s="113">
        <f>APA_WLL3!$M$49</f>
        <v>0.5</v>
      </c>
      <c r="D62" s="113">
        <f>APA_WLL3!$L$58</f>
        <v>0</v>
      </c>
      <c r="E62" s="113">
        <f>APA_WLL3!$M$62</f>
        <v>0.44248735750407131</v>
      </c>
      <c r="F62" s="113">
        <f>APA_WLL3!$M$64</f>
        <v>0.5</v>
      </c>
      <c r="G62" s="113">
        <f>APA_WLL3!$M$65</f>
        <v>0.5</v>
      </c>
      <c r="H62" s="113">
        <f t="shared" si="2"/>
        <v>0</v>
      </c>
      <c r="I62" s="113">
        <f>$B$75</f>
        <v>0</v>
      </c>
      <c r="J62" s="3" t="s">
        <v>29</v>
      </c>
      <c r="K62" s="113">
        <f t="shared" si="3"/>
        <v>0</v>
      </c>
      <c r="L62" s="113">
        <f>$B$75</f>
        <v>0</v>
      </c>
      <c r="M62" s="230" t="s">
        <v>29</v>
      </c>
      <c r="N62" s="113">
        <f t="shared" si="4"/>
        <v>0</v>
      </c>
      <c r="O62" s="113">
        <f>$B$71</f>
        <v>0.75</v>
      </c>
      <c r="P62" s="230" t="s">
        <v>28</v>
      </c>
      <c r="Q62" s="113">
        <f t="shared" si="0"/>
        <v>0</v>
      </c>
      <c r="R62" s="113">
        <f>$B$71</f>
        <v>0.75</v>
      </c>
      <c r="S62" s="230" t="s">
        <v>28</v>
      </c>
      <c r="T62" s="113">
        <f t="shared" si="1"/>
        <v>0</v>
      </c>
      <c r="V62" s="153">
        <f t="shared" si="5"/>
        <v>1.5</v>
      </c>
    </row>
    <row r="63" spans="1:22" x14ac:dyDescent="0.25">
      <c r="A63">
        <v>61</v>
      </c>
      <c r="B63" s="113">
        <f>APA_WLL3!$L$33</f>
        <v>0</v>
      </c>
      <c r="C63" s="113">
        <f>APA_WLL3!$L$50</f>
        <v>0.45833333333333337</v>
      </c>
      <c r="D63" s="113">
        <f>APA_WLL3!$M$58</f>
        <v>1</v>
      </c>
      <c r="E63" s="113">
        <f>APA_WLL3!$M$62</f>
        <v>0.44248735750407131</v>
      </c>
      <c r="F63" s="113">
        <f>APA_WLL3!$M$64</f>
        <v>0.5</v>
      </c>
      <c r="G63" s="113">
        <f>APA_WLL3!$M$65</f>
        <v>0.5</v>
      </c>
      <c r="H63" s="113">
        <f t="shared" si="2"/>
        <v>0</v>
      </c>
      <c r="I63" s="113">
        <f>$B$75</f>
        <v>0</v>
      </c>
      <c r="J63" s="3" t="s">
        <v>29</v>
      </c>
      <c r="K63" s="113">
        <f t="shared" si="3"/>
        <v>0</v>
      </c>
      <c r="L63" s="113">
        <f>$B$71</f>
        <v>0.75</v>
      </c>
      <c r="M63" s="230" t="s">
        <v>28</v>
      </c>
      <c r="N63" s="113">
        <f t="shared" si="4"/>
        <v>0</v>
      </c>
      <c r="O63" s="113">
        <f>$B$75</f>
        <v>0</v>
      </c>
      <c r="P63" s="3" t="s">
        <v>29</v>
      </c>
      <c r="Q63" s="113">
        <f t="shared" si="0"/>
        <v>0</v>
      </c>
      <c r="R63" s="113">
        <f>$B$71</f>
        <v>0.75</v>
      </c>
      <c r="S63" s="230" t="s">
        <v>28</v>
      </c>
      <c r="T63" s="113">
        <f t="shared" si="1"/>
        <v>0</v>
      </c>
      <c r="V63" s="153">
        <f t="shared" si="5"/>
        <v>1.5</v>
      </c>
    </row>
    <row r="64" spans="1:22" x14ac:dyDescent="0.25">
      <c r="A64">
        <v>62</v>
      </c>
      <c r="B64" s="113">
        <f>APA_WLL3!$M$33</f>
        <v>1</v>
      </c>
      <c r="C64" s="113">
        <f>APA_WLL3!$L$50</f>
        <v>0.45833333333333337</v>
      </c>
      <c r="D64" s="113">
        <f>APA_WLL3!$M$58</f>
        <v>1</v>
      </c>
      <c r="E64" s="113">
        <f>APA_WLL3!$M$62</f>
        <v>0.44248735750407131</v>
      </c>
      <c r="F64" s="113">
        <f>APA_WLL3!$M$64</f>
        <v>0.5</v>
      </c>
      <c r="G64" s="113">
        <f>APA_WLL3!$M$65</f>
        <v>0.5</v>
      </c>
      <c r="H64" s="113">
        <f t="shared" si="2"/>
        <v>5.070167638067484E-2</v>
      </c>
      <c r="I64" s="113">
        <f>$B$76</f>
        <v>0</v>
      </c>
      <c r="J64" s="159">
        <v>0</v>
      </c>
      <c r="K64" s="113">
        <f t="shared" si="3"/>
        <v>0</v>
      </c>
      <c r="L64" s="113">
        <f>$B$70</f>
        <v>0.5</v>
      </c>
      <c r="M64" s="230" t="s">
        <v>27</v>
      </c>
      <c r="N64" s="113">
        <f t="shared" si="4"/>
        <v>2.535083819033742E-2</v>
      </c>
      <c r="O64" s="113">
        <f>$B$70</f>
        <v>0.5</v>
      </c>
      <c r="P64" s="3" t="s">
        <v>27</v>
      </c>
      <c r="Q64" s="113">
        <f t="shared" si="0"/>
        <v>2.535083819033742E-2</v>
      </c>
      <c r="R64" s="113">
        <f>$B$70</f>
        <v>0.5</v>
      </c>
      <c r="S64" s="3" t="s">
        <v>27</v>
      </c>
      <c r="T64" s="113">
        <f t="shared" si="1"/>
        <v>2.535083819033742E-2</v>
      </c>
      <c r="V64" s="153">
        <f t="shared" si="5"/>
        <v>1.5</v>
      </c>
    </row>
    <row r="65" spans="1:22" x14ac:dyDescent="0.25">
      <c r="A65">
        <v>63</v>
      </c>
      <c r="B65" s="113">
        <f>APA_WLL3!$L$34</f>
        <v>0.24999999999999994</v>
      </c>
      <c r="C65" s="113">
        <f>APA_WLL3!$M$50</f>
        <v>0.54166666666666663</v>
      </c>
      <c r="D65" s="113">
        <f>APA_WLL3!$M$58</f>
        <v>1</v>
      </c>
      <c r="E65" s="113">
        <f>APA_WLL3!$M$62</f>
        <v>0.44248735750407131</v>
      </c>
      <c r="F65" s="113">
        <f>APA_WLL3!$M$64</f>
        <v>0.5</v>
      </c>
      <c r="G65" s="113">
        <f>APA_WLL3!$M$65</f>
        <v>0.5</v>
      </c>
      <c r="H65" s="113">
        <f t="shared" si="2"/>
        <v>1.4980040748835743E-2</v>
      </c>
      <c r="I65" s="113">
        <f>$B$72</f>
        <v>0.16666666666666666</v>
      </c>
      <c r="J65" s="3" t="s">
        <v>21</v>
      </c>
      <c r="K65" s="113">
        <f t="shared" si="3"/>
        <v>2.4966734581392904E-3</v>
      </c>
      <c r="L65" s="113">
        <f>$B$72</f>
        <v>0.16666666666666666</v>
      </c>
      <c r="M65" s="3" t="s">
        <v>21</v>
      </c>
      <c r="N65" s="113">
        <f t="shared" si="4"/>
        <v>2.4966734581392904E-3</v>
      </c>
      <c r="O65" s="113">
        <f>$B$72</f>
        <v>0.16666666666666666</v>
      </c>
      <c r="P65" s="3" t="s">
        <v>21</v>
      </c>
      <c r="Q65" s="113">
        <f t="shared" si="0"/>
        <v>2.4966734581392904E-3</v>
      </c>
      <c r="R65" s="113">
        <f>$B$69</f>
        <v>1</v>
      </c>
      <c r="S65" s="229">
        <v>1</v>
      </c>
      <c r="T65" s="113">
        <f t="shared" si="1"/>
        <v>1.4980040748835743E-2</v>
      </c>
      <c r="V65" s="153">
        <f t="shared" si="5"/>
        <v>1.5</v>
      </c>
    </row>
    <row r="66" spans="1:22" x14ac:dyDescent="0.25">
      <c r="A66" s="1">
        <v>64</v>
      </c>
      <c r="B66" s="23">
        <f>APA_WLL3!$M$34</f>
        <v>0.75</v>
      </c>
      <c r="C66" s="23">
        <f>APA_WLL3!$M$50</f>
        <v>0.54166666666666663</v>
      </c>
      <c r="D66" s="23">
        <f>APA_WLL3!$M$58</f>
        <v>1</v>
      </c>
      <c r="E66" s="23">
        <f>APA_WLL3!$M$62</f>
        <v>0.44248735750407131</v>
      </c>
      <c r="F66" s="23">
        <f>APA_WLL3!$M$64</f>
        <v>0.5</v>
      </c>
      <c r="G66" s="23">
        <f>APA_WLL3!$M$65</f>
        <v>0.5</v>
      </c>
      <c r="H66" s="23">
        <f t="shared" si="2"/>
        <v>4.4940122246507244E-2</v>
      </c>
      <c r="I66" s="113">
        <f>$B$76</f>
        <v>0</v>
      </c>
      <c r="J66" s="159">
        <v>0</v>
      </c>
      <c r="K66" s="23">
        <f>I66*H66</f>
        <v>0</v>
      </c>
      <c r="L66" s="113">
        <f>$B$74</f>
        <v>0</v>
      </c>
      <c r="M66" s="178" t="s">
        <v>63</v>
      </c>
      <c r="N66" s="23">
        <f t="shared" si="4"/>
        <v>0</v>
      </c>
      <c r="O66" s="113">
        <f>$B$73</f>
        <v>0.5</v>
      </c>
      <c r="P66" s="4" t="s">
        <v>62</v>
      </c>
      <c r="Q66" s="23">
        <f t="shared" si="0"/>
        <v>2.2470061123253622E-2</v>
      </c>
      <c r="R66" s="113">
        <f>$B$69</f>
        <v>1</v>
      </c>
      <c r="S66" s="229">
        <v>1</v>
      </c>
      <c r="T66" s="23">
        <f t="shared" si="1"/>
        <v>4.4940122246507244E-2</v>
      </c>
      <c r="U66" s="1"/>
      <c r="V66" s="153">
        <f t="shared" si="5"/>
        <v>1.5</v>
      </c>
    </row>
    <row r="67" spans="1:22" x14ac:dyDescent="0.25">
      <c r="B67" s="114"/>
      <c r="C67" s="114"/>
      <c r="D67" s="114"/>
      <c r="E67" s="114"/>
      <c r="F67" s="114"/>
      <c r="G67" s="114"/>
      <c r="H67" s="114">
        <f>SUM(H3:H66)</f>
        <v>0.99999999999999967</v>
      </c>
      <c r="I67" s="5"/>
      <c r="J67" s="114"/>
      <c r="K67" s="113">
        <f>SUM(K3:K66)</f>
        <v>0.35294872855430559</v>
      </c>
      <c r="L67" s="22"/>
      <c r="M67" s="114"/>
      <c r="N67" s="113">
        <f>SUM(N3:N66)</f>
        <v>0.35294872855430559</v>
      </c>
      <c r="O67" s="22"/>
      <c r="P67" s="114"/>
      <c r="Q67" s="113">
        <f>SUM(Q3:Q66)</f>
        <v>0.39705127144569424</v>
      </c>
      <c r="R67" s="22"/>
      <c r="S67" s="114"/>
      <c r="T67" s="113">
        <f>SUM(T3:T66)</f>
        <v>0.39705127144569424</v>
      </c>
      <c r="V67" s="147">
        <f>K67+N67+Q67+T67</f>
        <v>1.4999999999999996</v>
      </c>
    </row>
    <row r="68" spans="1:22" ht="16.5" thickBot="1" x14ac:dyDescent="0.3">
      <c r="B68" s="114"/>
      <c r="C68" s="114"/>
      <c r="D68" s="114"/>
      <c r="E68" s="114"/>
      <c r="F68" s="114"/>
      <c r="G68" s="114"/>
      <c r="H68" s="114"/>
      <c r="I68" s="5"/>
      <c r="J68" s="114"/>
      <c r="K68" s="20">
        <f>ROUND(K67,13)</f>
        <v>0.35294872855429998</v>
      </c>
      <c r="L68" s="20">
        <f t="shared" ref="L68:T68" si="6">ROUND(L67,13)</f>
        <v>0</v>
      </c>
      <c r="M68" s="20">
        <f t="shared" si="6"/>
        <v>0</v>
      </c>
      <c r="N68" s="20">
        <f t="shared" si="6"/>
        <v>0.35294872855429998</v>
      </c>
      <c r="O68" s="20">
        <f t="shared" si="6"/>
        <v>0</v>
      </c>
      <c r="P68" s="20">
        <f t="shared" si="6"/>
        <v>0</v>
      </c>
      <c r="Q68" s="20">
        <f t="shared" si="6"/>
        <v>0.39705127144570002</v>
      </c>
      <c r="R68" s="20">
        <f t="shared" si="6"/>
        <v>0</v>
      </c>
      <c r="S68" s="20">
        <f t="shared" si="6"/>
        <v>0</v>
      </c>
      <c r="T68" s="20">
        <f t="shared" si="6"/>
        <v>0.39705127144570002</v>
      </c>
    </row>
    <row r="69" spans="1:22" x14ac:dyDescent="0.25">
      <c r="A69" s="10" t="s">
        <v>26</v>
      </c>
      <c r="B69" s="11">
        <f>1</f>
        <v>1</v>
      </c>
      <c r="C69" s="114"/>
      <c r="D69" s="114"/>
      <c r="E69" s="114"/>
      <c r="F69" s="114"/>
      <c r="G69" s="114"/>
      <c r="H69" s="114"/>
      <c r="I69" s="5"/>
      <c r="J69" s="114" t="s">
        <v>64</v>
      </c>
      <c r="K69" s="77">
        <f>K68/($B$69+$B$73+$B$74)</f>
        <v>0.23529915236953333</v>
      </c>
      <c r="L69" s="78"/>
      <c r="M69" s="77"/>
      <c r="N69" s="77">
        <f>N68/($B$69+$B$73+$B$74)</f>
        <v>0.23529915236953333</v>
      </c>
      <c r="O69" s="78"/>
      <c r="P69" s="77"/>
      <c r="Q69" s="77">
        <f>Q68/($B$69+$B$73+$B$74)</f>
        <v>0.2647008476304667</v>
      </c>
      <c r="R69" s="78"/>
      <c r="S69" s="77"/>
      <c r="T69" s="77">
        <f>T68/($B$69+$B$73+$B$74)</f>
        <v>0.2647008476304667</v>
      </c>
      <c r="U69" s="148">
        <f>K69+N69+Q69+T69</f>
        <v>1</v>
      </c>
    </row>
    <row r="70" spans="1:22" x14ac:dyDescent="0.25">
      <c r="A70" s="14" t="s">
        <v>27</v>
      </c>
      <c r="B70" s="15">
        <f>($B$69+$B$73+$B$74)/3</f>
        <v>0.5</v>
      </c>
      <c r="I70" s="13"/>
      <c r="L70" s="13"/>
      <c r="O70" s="13"/>
      <c r="R70" s="13"/>
    </row>
    <row r="71" spans="1:22" x14ac:dyDescent="0.25">
      <c r="A71" s="14" t="s">
        <v>28</v>
      </c>
      <c r="B71" s="15">
        <f>($B$69+$B$73)/2</f>
        <v>0.75</v>
      </c>
      <c r="I71" s="13"/>
      <c r="L71" s="13"/>
      <c r="O71" s="13"/>
      <c r="R71" s="13"/>
    </row>
    <row r="72" spans="1:22" x14ac:dyDescent="0.25">
      <c r="A72" s="14" t="s">
        <v>21</v>
      </c>
      <c r="B72" s="15">
        <f>($B$73+$B$74)/3</f>
        <v>0.16666666666666666</v>
      </c>
      <c r="I72" s="13"/>
      <c r="L72" s="13"/>
      <c r="O72" s="13"/>
      <c r="R72" s="13"/>
    </row>
    <row r="73" spans="1:22" x14ac:dyDescent="0.25">
      <c r="A73" s="14" t="s">
        <v>22</v>
      </c>
      <c r="B73" s="15">
        <f>APA_WLL3!$B$68</f>
        <v>0.5</v>
      </c>
      <c r="I73" s="13"/>
      <c r="L73" s="13"/>
      <c r="O73" s="13"/>
      <c r="R73" s="13"/>
    </row>
    <row r="74" spans="1:22" x14ac:dyDescent="0.25">
      <c r="A74" s="14" t="s">
        <v>23</v>
      </c>
      <c r="B74" s="15">
        <f>APA_WLL3!$B$69</f>
        <v>0</v>
      </c>
      <c r="I74" s="13"/>
      <c r="L74" s="13"/>
      <c r="O74" s="13"/>
      <c r="R74" s="13"/>
    </row>
    <row r="75" spans="1:22" x14ac:dyDescent="0.25">
      <c r="A75" s="14" t="s">
        <v>29</v>
      </c>
      <c r="B75" s="15">
        <f>$B$74/2</f>
        <v>0</v>
      </c>
      <c r="I75" s="13"/>
      <c r="L75" s="13"/>
      <c r="O75" s="13"/>
      <c r="R75" s="13"/>
    </row>
    <row r="76" spans="1:22" ht="16.5" thickBot="1" x14ac:dyDescent="0.3">
      <c r="A76" s="103" t="s">
        <v>30</v>
      </c>
      <c r="B76" s="129">
        <f>0</f>
        <v>0</v>
      </c>
      <c r="I76" s="13"/>
      <c r="L76" s="13"/>
      <c r="O76" s="13"/>
      <c r="R76" s="13"/>
    </row>
    <row r="77" spans="1:22" ht="16.5" thickBot="1" x14ac:dyDescent="0.3">
      <c r="I77" s="13"/>
      <c r="L77" s="13"/>
      <c r="O77" s="13"/>
      <c r="R77" s="13"/>
    </row>
    <row r="78" spans="1:22" x14ac:dyDescent="0.25">
      <c r="A78" s="192" t="s">
        <v>76</v>
      </c>
      <c r="B78" s="189"/>
      <c r="I78" s="13"/>
      <c r="L78" s="13"/>
      <c r="O78" s="13"/>
      <c r="R78" s="13"/>
    </row>
    <row r="79" spans="1:22" x14ac:dyDescent="0.25">
      <c r="A79" s="43" t="s">
        <v>5</v>
      </c>
      <c r="B79" s="190">
        <f>CONTROL!$F$2</f>
        <v>1</v>
      </c>
      <c r="I79" s="13"/>
      <c r="L79" s="13"/>
      <c r="O79" s="13"/>
      <c r="R79" s="13"/>
    </row>
    <row r="80" spans="1:22" x14ac:dyDescent="0.25">
      <c r="A80" s="43" t="s">
        <v>4</v>
      </c>
      <c r="B80" s="190">
        <f>CONTROL!$F$3</f>
        <v>1</v>
      </c>
      <c r="I80" s="13"/>
      <c r="L80" s="13"/>
      <c r="O80" s="13"/>
      <c r="R80" s="13"/>
    </row>
    <row r="81" spans="1:18" x14ac:dyDescent="0.25">
      <c r="A81" s="43" t="s">
        <v>3</v>
      </c>
      <c r="B81" s="190">
        <f>CONTROL!$F$4</f>
        <v>1</v>
      </c>
      <c r="I81" s="13"/>
      <c r="L81" s="13"/>
      <c r="O81" s="13"/>
      <c r="R81" s="13"/>
    </row>
    <row r="82" spans="1:18" ht="16.5" thickBot="1" x14ac:dyDescent="0.3">
      <c r="A82" s="33" t="s">
        <v>2</v>
      </c>
      <c r="B82" s="191">
        <f>CONTROL!$F$5</f>
        <v>1</v>
      </c>
      <c r="I82" s="13"/>
      <c r="L82" s="13"/>
      <c r="O82" s="13"/>
      <c r="R82" s="13"/>
    </row>
    <row r="83" spans="1:18" x14ac:dyDescent="0.25">
      <c r="I83" s="13"/>
      <c r="L83" s="13"/>
      <c r="O83" s="13"/>
      <c r="R83" s="13"/>
    </row>
    <row r="84" spans="1:18" x14ac:dyDescent="0.25">
      <c r="I84" s="13"/>
      <c r="L84" s="13"/>
      <c r="O84" s="13"/>
      <c r="R84" s="13"/>
    </row>
    <row r="85" spans="1:18" x14ac:dyDescent="0.25">
      <c r="I85" s="13"/>
      <c r="L85" s="13"/>
      <c r="O85" s="13"/>
      <c r="R85" s="13"/>
    </row>
    <row r="86" spans="1:18" x14ac:dyDescent="0.25">
      <c r="I86" s="13"/>
      <c r="L86" s="13"/>
      <c r="O86" s="13"/>
      <c r="R86" s="13"/>
    </row>
    <row r="87" spans="1:18" x14ac:dyDescent="0.25">
      <c r="I87" s="13"/>
      <c r="L87" s="13"/>
      <c r="O87" s="13"/>
      <c r="R87" s="13"/>
    </row>
    <row r="88" spans="1:18" x14ac:dyDescent="0.25">
      <c r="I88" s="13"/>
      <c r="L88" s="13"/>
      <c r="O88" s="13"/>
      <c r="R88" s="13"/>
    </row>
    <row r="89" spans="1:18" x14ac:dyDescent="0.25">
      <c r="I89" s="13"/>
      <c r="L89" s="13"/>
      <c r="O89" s="13"/>
      <c r="R89" s="13"/>
    </row>
    <row r="90" spans="1:18" x14ac:dyDescent="0.25">
      <c r="I90" s="13"/>
      <c r="L90" s="13"/>
      <c r="O90" s="13"/>
      <c r="R90" s="13"/>
    </row>
    <row r="91" spans="1:18" x14ac:dyDescent="0.25">
      <c r="I91" s="13"/>
      <c r="L91" s="13"/>
      <c r="O91" s="13"/>
      <c r="R91" s="13"/>
    </row>
    <row r="92" spans="1:18" x14ac:dyDescent="0.25">
      <c r="I92" s="13"/>
      <c r="L92" s="13"/>
      <c r="O92" s="13"/>
      <c r="R92" s="13"/>
    </row>
    <row r="93" spans="1:18" x14ac:dyDescent="0.25">
      <c r="I93" s="13"/>
      <c r="L93" s="13"/>
      <c r="O93" s="13"/>
      <c r="R93" s="13"/>
    </row>
    <row r="94" spans="1:18" x14ac:dyDescent="0.25">
      <c r="I94" s="13"/>
      <c r="L94" s="13"/>
      <c r="O94" s="13"/>
      <c r="R94" s="13"/>
    </row>
    <row r="95" spans="1:18" x14ac:dyDescent="0.25">
      <c r="I95" s="13"/>
      <c r="L95" s="13"/>
      <c r="O95" s="13"/>
      <c r="R95" s="13"/>
    </row>
    <row r="96" spans="1:18" x14ac:dyDescent="0.25">
      <c r="I96" s="13"/>
      <c r="L96" s="13"/>
      <c r="O96" s="13"/>
      <c r="R96" s="13"/>
    </row>
    <row r="97" spans="9:18" x14ac:dyDescent="0.25">
      <c r="I97" s="13"/>
      <c r="L97" s="13"/>
      <c r="O97" s="13"/>
      <c r="R97" s="13"/>
    </row>
    <row r="98" spans="9:18" x14ac:dyDescent="0.25">
      <c r="I98" s="13"/>
      <c r="L98" s="13"/>
      <c r="O98" s="13"/>
      <c r="R98" s="13"/>
    </row>
    <row r="99" spans="9:18" x14ac:dyDescent="0.25">
      <c r="I99" s="13"/>
      <c r="L99" s="13"/>
      <c r="O99" s="13"/>
      <c r="R99" s="13"/>
    </row>
    <row r="100" spans="9:18" x14ac:dyDescent="0.25">
      <c r="I100" s="13"/>
      <c r="L100" s="13"/>
      <c r="O100" s="13"/>
      <c r="R100" s="13"/>
    </row>
    <row r="101" spans="9:18" x14ac:dyDescent="0.25">
      <c r="I101" s="13"/>
      <c r="L101" s="13"/>
      <c r="O101" s="13"/>
      <c r="R101" s="13"/>
    </row>
    <row r="102" spans="9:18" x14ac:dyDescent="0.25">
      <c r="I102" s="13"/>
      <c r="L102" s="13"/>
      <c r="O102" s="13"/>
      <c r="R102" s="13"/>
    </row>
    <row r="103" spans="9:18" x14ac:dyDescent="0.25">
      <c r="I103" s="13"/>
      <c r="L103" s="13"/>
      <c r="O103" s="13"/>
      <c r="R103" s="13"/>
    </row>
    <row r="104" spans="9:18" x14ac:dyDescent="0.25">
      <c r="I104" s="13"/>
      <c r="L104" s="13"/>
      <c r="O104" s="13"/>
      <c r="R104" s="13"/>
    </row>
    <row r="105" spans="9:18" x14ac:dyDescent="0.25">
      <c r="I105" s="13"/>
      <c r="L105" s="13"/>
      <c r="O105" s="13"/>
      <c r="R105" s="13"/>
    </row>
    <row r="106" spans="9:18" x14ac:dyDescent="0.25">
      <c r="I106" s="13"/>
      <c r="L106" s="13"/>
      <c r="O106" s="13"/>
      <c r="R106" s="13"/>
    </row>
    <row r="107" spans="9:18" x14ac:dyDescent="0.25">
      <c r="I107" s="13"/>
      <c r="L107" s="13"/>
      <c r="O107" s="13"/>
      <c r="R107" s="13"/>
    </row>
    <row r="108" spans="9:18" x14ac:dyDescent="0.25">
      <c r="I108" s="13"/>
      <c r="L108" s="13"/>
      <c r="O108" s="13"/>
      <c r="R108" s="13"/>
    </row>
    <row r="109" spans="9:18" x14ac:dyDescent="0.25">
      <c r="I109" s="13"/>
      <c r="L109" s="13"/>
      <c r="O109" s="13"/>
      <c r="R109" s="13"/>
    </row>
    <row r="110" spans="9:18" x14ac:dyDescent="0.25">
      <c r="I110" s="13"/>
      <c r="L110" s="13"/>
      <c r="O110" s="13"/>
      <c r="R110" s="13"/>
    </row>
    <row r="111" spans="9:18" x14ac:dyDescent="0.25">
      <c r="I111" s="13"/>
      <c r="L111" s="13"/>
      <c r="O111" s="13"/>
      <c r="R111" s="13"/>
    </row>
    <row r="112" spans="9:18" x14ac:dyDescent="0.25">
      <c r="I112" s="13"/>
      <c r="L112" s="13"/>
      <c r="O112" s="13"/>
      <c r="R112" s="13"/>
    </row>
    <row r="113" spans="9:18" x14ac:dyDescent="0.25">
      <c r="I113" s="13"/>
      <c r="L113" s="13"/>
      <c r="O113" s="13"/>
      <c r="R113" s="13"/>
    </row>
    <row r="114" spans="9:18" x14ac:dyDescent="0.25">
      <c r="I114" s="13"/>
      <c r="L114" s="13"/>
      <c r="O114" s="13"/>
      <c r="R114" s="13"/>
    </row>
    <row r="115" spans="9:18" x14ac:dyDescent="0.25">
      <c r="I115" s="13"/>
      <c r="L115" s="13"/>
      <c r="O115" s="13"/>
      <c r="R115" s="13"/>
    </row>
    <row r="116" spans="9:18" x14ac:dyDescent="0.25">
      <c r="I116" s="13"/>
      <c r="L116" s="13"/>
      <c r="O116" s="13"/>
      <c r="R116" s="13"/>
    </row>
    <row r="117" spans="9:18" x14ac:dyDescent="0.25">
      <c r="I117" s="13"/>
      <c r="L117" s="13"/>
      <c r="O117" s="13"/>
      <c r="R117" s="13"/>
    </row>
    <row r="118" spans="9:18" x14ac:dyDescent="0.25">
      <c r="I118" s="13"/>
      <c r="L118" s="13"/>
      <c r="O118" s="13"/>
      <c r="R118" s="13"/>
    </row>
    <row r="119" spans="9:18" x14ac:dyDescent="0.25">
      <c r="I119" s="13"/>
      <c r="L119" s="13"/>
      <c r="O119" s="13"/>
      <c r="R119" s="13"/>
    </row>
    <row r="120" spans="9:18" x14ac:dyDescent="0.25">
      <c r="I120" s="13"/>
      <c r="L120" s="13"/>
      <c r="O120" s="13"/>
      <c r="R120" s="13"/>
    </row>
    <row r="121" spans="9:18" x14ac:dyDescent="0.25">
      <c r="I121" s="13"/>
      <c r="L121" s="13"/>
      <c r="O121" s="13"/>
      <c r="R121" s="13"/>
    </row>
    <row r="122" spans="9:18" x14ac:dyDescent="0.25">
      <c r="I122" s="13"/>
      <c r="L122" s="13"/>
      <c r="O122" s="13"/>
      <c r="R122" s="13"/>
    </row>
    <row r="123" spans="9:18" x14ac:dyDescent="0.25">
      <c r="I123" s="13"/>
      <c r="L123" s="13"/>
      <c r="O123" s="13"/>
      <c r="R123" s="13"/>
    </row>
    <row r="124" spans="9:18" x14ac:dyDescent="0.25">
      <c r="I124" s="13"/>
      <c r="L124" s="13"/>
      <c r="O124" s="13"/>
      <c r="R124" s="13"/>
    </row>
    <row r="125" spans="9:18" x14ac:dyDescent="0.25">
      <c r="I125" s="13"/>
      <c r="L125" s="13"/>
      <c r="O125" s="13"/>
      <c r="R125" s="13"/>
    </row>
    <row r="126" spans="9:18" x14ac:dyDescent="0.25">
      <c r="I126" s="13"/>
      <c r="L126" s="13"/>
      <c r="O126" s="13"/>
      <c r="R126" s="13"/>
    </row>
    <row r="127" spans="9:18" x14ac:dyDescent="0.25">
      <c r="I127" s="13"/>
      <c r="L127" s="13"/>
      <c r="O127" s="13"/>
      <c r="R127" s="13"/>
    </row>
    <row r="128" spans="9:18" x14ac:dyDescent="0.25">
      <c r="I128" s="13"/>
      <c r="L128" s="13"/>
      <c r="O128" s="13"/>
      <c r="R128" s="13"/>
    </row>
    <row r="129" spans="9:18" x14ac:dyDescent="0.25">
      <c r="I129" s="13"/>
      <c r="L129" s="13"/>
      <c r="O129" s="13"/>
      <c r="R129" s="13"/>
    </row>
    <row r="130" spans="9:18" x14ac:dyDescent="0.25">
      <c r="I130" s="13"/>
      <c r="L130" s="13"/>
      <c r="O130" s="13"/>
      <c r="R130" s="13"/>
    </row>
    <row r="131" spans="9:18" x14ac:dyDescent="0.25">
      <c r="I131" s="13"/>
      <c r="L131" s="13"/>
      <c r="O131" s="13"/>
      <c r="R131" s="13"/>
    </row>
    <row r="132" spans="9:18" x14ac:dyDescent="0.25">
      <c r="I132" s="13"/>
      <c r="L132" s="13"/>
      <c r="O132" s="13"/>
      <c r="R132" s="13"/>
    </row>
    <row r="133" spans="9:18" x14ac:dyDescent="0.25">
      <c r="I133" s="13"/>
      <c r="L133" s="13"/>
      <c r="O133" s="13"/>
      <c r="R133" s="13"/>
    </row>
    <row r="134" spans="9:18" x14ac:dyDescent="0.25">
      <c r="I134" s="13"/>
      <c r="L134" s="13"/>
      <c r="O134" s="13"/>
      <c r="R134" s="13"/>
    </row>
    <row r="135" spans="9:18" x14ac:dyDescent="0.25">
      <c r="I135" s="13"/>
      <c r="L135" s="13"/>
      <c r="O135" s="13"/>
      <c r="R135" s="13"/>
    </row>
    <row r="136" spans="9:18" x14ac:dyDescent="0.25">
      <c r="I136" s="13"/>
      <c r="L136" s="13"/>
      <c r="O136" s="13"/>
      <c r="R136" s="13"/>
    </row>
    <row r="137" spans="9:18" x14ac:dyDescent="0.25">
      <c r="I137" s="13"/>
      <c r="L137" s="13"/>
      <c r="O137" s="13"/>
      <c r="R137" s="13"/>
    </row>
    <row r="138" spans="9:18" x14ac:dyDescent="0.25">
      <c r="I138" s="13"/>
      <c r="L138" s="13"/>
      <c r="O138" s="13"/>
      <c r="R138" s="13"/>
    </row>
    <row r="139" spans="9:18" x14ac:dyDescent="0.25">
      <c r="I139" s="13"/>
      <c r="L139" s="13"/>
      <c r="O139" s="13"/>
      <c r="R139" s="13"/>
    </row>
    <row r="140" spans="9:18" x14ac:dyDescent="0.25">
      <c r="I140" s="13"/>
      <c r="L140" s="13"/>
      <c r="O140" s="13"/>
      <c r="R140" s="13"/>
    </row>
    <row r="141" spans="9:18" x14ac:dyDescent="0.25">
      <c r="I141" s="13"/>
      <c r="L141" s="13"/>
      <c r="O141" s="13"/>
      <c r="R141" s="13"/>
    </row>
    <row r="142" spans="9:18" x14ac:dyDescent="0.25">
      <c r="I142" s="13"/>
      <c r="L142" s="13"/>
      <c r="O142" s="13"/>
      <c r="R142" s="13"/>
    </row>
    <row r="143" spans="9:18" x14ac:dyDescent="0.25">
      <c r="I143" s="13"/>
      <c r="L143" s="13"/>
      <c r="O143" s="13"/>
      <c r="R143" s="13"/>
    </row>
    <row r="144" spans="9:18" x14ac:dyDescent="0.25">
      <c r="I144" s="13"/>
      <c r="L144" s="13"/>
      <c r="O144" s="13"/>
      <c r="R144" s="13"/>
    </row>
    <row r="145" spans="9:18" x14ac:dyDescent="0.25">
      <c r="I145" s="13"/>
      <c r="L145" s="13"/>
      <c r="O145" s="13"/>
      <c r="R145" s="13"/>
    </row>
    <row r="146" spans="9:18" x14ac:dyDescent="0.25">
      <c r="I146" s="13"/>
      <c r="L146" s="13"/>
      <c r="O146" s="13"/>
      <c r="R146" s="13"/>
    </row>
    <row r="147" spans="9:18" x14ac:dyDescent="0.25">
      <c r="I147" s="13"/>
      <c r="L147" s="13"/>
      <c r="O147" s="13"/>
      <c r="R147" s="13"/>
    </row>
    <row r="148" spans="9:18" x14ac:dyDescent="0.25">
      <c r="I148" s="13"/>
      <c r="L148" s="13"/>
      <c r="O148" s="13"/>
      <c r="R148" s="13"/>
    </row>
    <row r="149" spans="9:18" x14ac:dyDescent="0.25">
      <c r="I149" s="13"/>
      <c r="L149" s="13"/>
      <c r="O149" s="13"/>
      <c r="R149" s="13"/>
    </row>
    <row r="150" spans="9:18" x14ac:dyDescent="0.25">
      <c r="I150" s="13"/>
      <c r="L150" s="13"/>
      <c r="O150" s="13"/>
      <c r="R150" s="13"/>
    </row>
    <row r="151" spans="9:18" x14ac:dyDescent="0.25">
      <c r="I151" s="13"/>
      <c r="L151" s="13"/>
      <c r="O151" s="13"/>
      <c r="R151" s="13"/>
    </row>
    <row r="152" spans="9:18" x14ac:dyDescent="0.25">
      <c r="I152" s="13"/>
      <c r="L152" s="13"/>
      <c r="O152" s="13"/>
      <c r="R152" s="13"/>
    </row>
    <row r="153" spans="9:18" x14ac:dyDescent="0.25">
      <c r="I153" s="13"/>
      <c r="L153" s="13"/>
      <c r="O153" s="13"/>
      <c r="R153" s="13"/>
    </row>
    <row r="154" spans="9:18" x14ac:dyDescent="0.25">
      <c r="I154" s="13"/>
      <c r="L154" s="13"/>
      <c r="O154" s="13"/>
      <c r="R154" s="13"/>
    </row>
    <row r="155" spans="9:18" x14ac:dyDescent="0.25">
      <c r="I155" s="13"/>
      <c r="L155" s="13"/>
      <c r="O155" s="13"/>
      <c r="R155" s="13"/>
    </row>
    <row r="156" spans="9:18" x14ac:dyDescent="0.25">
      <c r="I156" s="13"/>
      <c r="L156" s="13"/>
      <c r="O156" s="13"/>
      <c r="R156" s="13"/>
    </row>
    <row r="157" spans="9:18" x14ac:dyDescent="0.25">
      <c r="I157" s="13"/>
      <c r="L157" s="13"/>
      <c r="O157" s="13"/>
      <c r="R157" s="13"/>
    </row>
    <row r="158" spans="9:18" x14ac:dyDescent="0.25">
      <c r="I158" s="13"/>
      <c r="L158" s="13"/>
      <c r="O158" s="13"/>
      <c r="R158" s="13"/>
    </row>
    <row r="159" spans="9:18" x14ac:dyDescent="0.25">
      <c r="I159" s="13"/>
      <c r="L159" s="13"/>
      <c r="O159" s="13"/>
      <c r="R159" s="13"/>
    </row>
    <row r="160" spans="9:18" x14ac:dyDescent="0.25">
      <c r="I160" s="13"/>
      <c r="L160" s="13"/>
      <c r="O160" s="13"/>
      <c r="R160" s="13"/>
    </row>
    <row r="161" spans="9:18" x14ac:dyDescent="0.25">
      <c r="I161" s="13"/>
      <c r="L161" s="13"/>
      <c r="O161" s="13"/>
      <c r="R161" s="13"/>
    </row>
    <row r="162" spans="9:18" x14ac:dyDescent="0.25">
      <c r="I162" s="13"/>
      <c r="L162" s="13"/>
      <c r="O162" s="13"/>
      <c r="R162" s="13"/>
    </row>
    <row r="163" spans="9:18" x14ac:dyDescent="0.25">
      <c r="I163" s="13"/>
      <c r="L163" s="13"/>
      <c r="O163" s="13"/>
      <c r="R163" s="13"/>
    </row>
    <row r="164" spans="9:18" x14ac:dyDescent="0.25">
      <c r="I164" s="13"/>
      <c r="L164" s="13"/>
      <c r="O164" s="13"/>
      <c r="R164" s="13"/>
    </row>
    <row r="165" spans="9:18" x14ac:dyDescent="0.25">
      <c r="I165" s="13"/>
      <c r="L165" s="13"/>
      <c r="O165" s="13"/>
      <c r="R165" s="13"/>
    </row>
    <row r="166" spans="9:18" x14ac:dyDescent="0.25">
      <c r="I166" s="13"/>
      <c r="L166" s="13"/>
      <c r="O166" s="13"/>
      <c r="R166" s="13"/>
    </row>
    <row r="167" spans="9:18" x14ac:dyDescent="0.25">
      <c r="I167" s="13"/>
      <c r="L167" s="13"/>
      <c r="O167" s="13"/>
      <c r="R167" s="13"/>
    </row>
    <row r="168" spans="9:18" x14ac:dyDescent="0.25">
      <c r="I168" s="13"/>
      <c r="L168" s="13"/>
      <c r="O168" s="13"/>
      <c r="R168" s="13"/>
    </row>
    <row r="169" spans="9:18" x14ac:dyDescent="0.25">
      <c r="I169" s="13"/>
      <c r="L169" s="13"/>
      <c r="O169" s="13"/>
      <c r="R169" s="13"/>
    </row>
    <row r="170" spans="9:18" x14ac:dyDescent="0.25">
      <c r="I170" s="13"/>
      <c r="L170" s="13"/>
      <c r="O170" s="13"/>
      <c r="R170" s="13"/>
    </row>
    <row r="171" spans="9:18" x14ac:dyDescent="0.25">
      <c r="I171" s="13"/>
      <c r="L171" s="13"/>
      <c r="O171" s="13"/>
      <c r="R171" s="13"/>
    </row>
    <row r="172" spans="9:18" x14ac:dyDescent="0.25">
      <c r="I172" s="13"/>
      <c r="L172" s="13"/>
      <c r="O172" s="13"/>
      <c r="R172" s="13"/>
    </row>
    <row r="173" spans="9:18" x14ac:dyDescent="0.25">
      <c r="I173" s="13"/>
      <c r="L173" s="13"/>
      <c r="O173" s="13"/>
      <c r="R173" s="13"/>
    </row>
    <row r="174" spans="9:18" x14ac:dyDescent="0.25">
      <c r="I174" s="13"/>
      <c r="L174" s="13"/>
      <c r="O174" s="13"/>
      <c r="R174" s="13"/>
    </row>
    <row r="175" spans="9:18" x14ac:dyDescent="0.25">
      <c r="I175" s="13"/>
      <c r="L175" s="13"/>
      <c r="O175" s="13"/>
      <c r="R175" s="13"/>
    </row>
    <row r="176" spans="9:18" x14ac:dyDescent="0.25">
      <c r="I176" s="13"/>
      <c r="L176" s="13"/>
      <c r="O176" s="13"/>
      <c r="R176" s="13"/>
    </row>
    <row r="177" spans="9:18" x14ac:dyDescent="0.25">
      <c r="I177" s="13"/>
      <c r="L177" s="13"/>
      <c r="O177" s="13"/>
      <c r="R177" s="13"/>
    </row>
    <row r="178" spans="9:18" x14ac:dyDescent="0.25">
      <c r="I178" s="13"/>
      <c r="L178" s="13"/>
      <c r="O178" s="13"/>
      <c r="R178" s="13"/>
    </row>
    <row r="179" spans="9:18" x14ac:dyDescent="0.25">
      <c r="I179" s="13"/>
      <c r="L179" s="13"/>
      <c r="O179" s="13"/>
      <c r="R179" s="13"/>
    </row>
    <row r="180" spans="9:18" x14ac:dyDescent="0.25">
      <c r="I180" s="13"/>
      <c r="L180" s="13"/>
      <c r="O180" s="13"/>
      <c r="R180" s="13"/>
    </row>
    <row r="181" spans="9:18" x14ac:dyDescent="0.25">
      <c r="I181" s="13"/>
      <c r="L181" s="13"/>
      <c r="O181" s="13"/>
      <c r="R181" s="13"/>
    </row>
    <row r="182" spans="9:18" x14ac:dyDescent="0.25">
      <c r="I182" s="13"/>
      <c r="L182" s="13"/>
      <c r="O182" s="13"/>
      <c r="R182" s="13"/>
    </row>
    <row r="183" spans="9:18" x14ac:dyDescent="0.25">
      <c r="I183" s="13"/>
      <c r="L183" s="13"/>
      <c r="O183" s="13"/>
      <c r="R183" s="13"/>
    </row>
    <row r="184" spans="9:18" x14ac:dyDescent="0.25">
      <c r="I184" s="13"/>
      <c r="L184" s="13"/>
      <c r="O184" s="13"/>
      <c r="R184" s="13"/>
    </row>
    <row r="185" spans="9:18" x14ac:dyDescent="0.25">
      <c r="I185" s="13"/>
      <c r="L185" s="13"/>
      <c r="O185" s="13"/>
      <c r="R185" s="13"/>
    </row>
    <row r="186" spans="9:18" x14ac:dyDescent="0.25">
      <c r="I186" s="13"/>
      <c r="L186" s="13"/>
      <c r="O186" s="13"/>
      <c r="R186" s="13"/>
    </row>
    <row r="187" spans="9:18" x14ac:dyDescent="0.25">
      <c r="I187" s="13"/>
      <c r="L187" s="13"/>
      <c r="O187" s="13"/>
      <c r="R187" s="13"/>
    </row>
    <row r="188" spans="9:18" x14ac:dyDescent="0.25">
      <c r="I188" s="13"/>
      <c r="L188" s="13"/>
      <c r="O188" s="13"/>
      <c r="R188" s="13"/>
    </row>
    <row r="189" spans="9:18" x14ac:dyDescent="0.25">
      <c r="I189" s="13"/>
      <c r="L189" s="13"/>
      <c r="O189" s="13"/>
      <c r="R189" s="13"/>
    </row>
    <row r="190" spans="9:18" x14ac:dyDescent="0.25">
      <c r="I190" s="13"/>
      <c r="L190" s="13"/>
      <c r="O190" s="13"/>
      <c r="R190" s="13"/>
    </row>
    <row r="191" spans="9:18" x14ac:dyDescent="0.25">
      <c r="I191" s="13"/>
      <c r="L191" s="13"/>
      <c r="O191" s="13"/>
      <c r="R191" s="13"/>
    </row>
    <row r="192" spans="9:18" x14ac:dyDescent="0.25">
      <c r="I192" s="13"/>
      <c r="L192" s="13"/>
      <c r="O192" s="13"/>
      <c r="R192" s="13"/>
    </row>
    <row r="193" spans="9:18" x14ac:dyDescent="0.25">
      <c r="I193" s="13"/>
      <c r="L193" s="13"/>
      <c r="O193" s="13"/>
      <c r="R193" s="13"/>
    </row>
    <row r="194" spans="9:18" x14ac:dyDescent="0.25">
      <c r="I194" s="13"/>
      <c r="L194" s="13"/>
      <c r="O194" s="13"/>
      <c r="R194" s="13"/>
    </row>
    <row r="195" spans="9:18" x14ac:dyDescent="0.25">
      <c r="I195" s="13"/>
      <c r="L195" s="13"/>
      <c r="O195" s="13"/>
      <c r="R195" s="13"/>
    </row>
    <row r="196" spans="9:18" x14ac:dyDescent="0.25">
      <c r="I196" s="13"/>
      <c r="L196" s="13"/>
      <c r="O196" s="13"/>
      <c r="R196" s="13"/>
    </row>
    <row r="197" spans="9:18" x14ac:dyDescent="0.25">
      <c r="I197" s="13"/>
      <c r="L197" s="13"/>
      <c r="O197" s="13"/>
      <c r="R197" s="13"/>
    </row>
    <row r="198" spans="9:18" x14ac:dyDescent="0.25">
      <c r="I198" s="13"/>
      <c r="L198" s="13"/>
      <c r="O198" s="13"/>
      <c r="R198" s="13"/>
    </row>
    <row r="199" spans="9:18" x14ac:dyDescent="0.25">
      <c r="I199" s="13"/>
      <c r="L199" s="13"/>
      <c r="O199" s="13"/>
      <c r="R199" s="13"/>
    </row>
    <row r="200" spans="9:18" x14ac:dyDescent="0.25">
      <c r="I200" s="13"/>
      <c r="L200" s="13"/>
      <c r="O200" s="13"/>
      <c r="R200" s="13"/>
    </row>
    <row r="201" spans="9:18" x14ac:dyDescent="0.25">
      <c r="I201" s="13"/>
      <c r="L201" s="13"/>
      <c r="O201" s="13"/>
      <c r="R201" s="13"/>
    </row>
    <row r="202" spans="9:18" x14ac:dyDescent="0.25">
      <c r="I202" s="13"/>
      <c r="L202" s="13"/>
      <c r="O202" s="13"/>
      <c r="R202" s="13"/>
    </row>
    <row r="203" spans="9:18" x14ac:dyDescent="0.25">
      <c r="I203" s="13"/>
      <c r="L203" s="13"/>
      <c r="O203" s="13"/>
      <c r="R203" s="13"/>
    </row>
    <row r="204" spans="9:18" x14ac:dyDescent="0.25">
      <c r="I204" s="13"/>
      <c r="L204" s="13"/>
      <c r="O204" s="13"/>
      <c r="R204" s="13"/>
    </row>
    <row r="205" spans="9:18" x14ac:dyDescent="0.25">
      <c r="I205" s="13"/>
      <c r="L205" s="13"/>
      <c r="O205" s="13"/>
      <c r="R205" s="13"/>
    </row>
    <row r="206" spans="9:18" x14ac:dyDescent="0.25">
      <c r="I206" s="13"/>
      <c r="L206" s="13"/>
      <c r="O206" s="13"/>
      <c r="R206" s="13"/>
    </row>
    <row r="207" spans="9:18" x14ac:dyDescent="0.25">
      <c r="I207" s="13"/>
      <c r="L207" s="13"/>
      <c r="O207" s="13"/>
      <c r="R207" s="13"/>
    </row>
    <row r="208" spans="9:18" x14ac:dyDescent="0.25">
      <c r="I208" s="13"/>
      <c r="L208" s="13"/>
      <c r="O208" s="13"/>
      <c r="R208" s="13"/>
    </row>
    <row r="209" spans="9:18" x14ac:dyDescent="0.25">
      <c r="I209" s="13"/>
      <c r="L209" s="13"/>
      <c r="O209" s="13"/>
      <c r="R209" s="13"/>
    </row>
    <row r="210" spans="9:18" x14ac:dyDescent="0.25">
      <c r="I210" s="13"/>
      <c r="L210" s="13"/>
      <c r="O210" s="13"/>
      <c r="R210" s="13"/>
    </row>
    <row r="211" spans="9:18" x14ac:dyDescent="0.25">
      <c r="I211" s="13"/>
      <c r="L211" s="13"/>
      <c r="O211" s="13"/>
      <c r="R211" s="13"/>
    </row>
    <row r="212" spans="9:18" x14ac:dyDescent="0.25">
      <c r="I212" s="13"/>
      <c r="L212" s="13"/>
      <c r="O212" s="13"/>
      <c r="R212" s="13"/>
    </row>
    <row r="213" spans="9:18" x14ac:dyDescent="0.25">
      <c r="I213" s="13"/>
      <c r="L213" s="13"/>
      <c r="O213" s="13"/>
      <c r="R213" s="13"/>
    </row>
    <row r="214" spans="9:18" x14ac:dyDescent="0.25">
      <c r="I214" s="13"/>
      <c r="L214" s="13"/>
      <c r="O214" s="13"/>
      <c r="R214" s="13"/>
    </row>
    <row r="215" spans="9:18" x14ac:dyDescent="0.25">
      <c r="I215" s="13"/>
      <c r="L215" s="13"/>
      <c r="O215" s="13"/>
      <c r="R215" s="13"/>
    </row>
    <row r="216" spans="9:18" x14ac:dyDescent="0.25">
      <c r="I216" s="13"/>
      <c r="L216" s="13"/>
      <c r="O216" s="13"/>
      <c r="R216" s="13"/>
    </row>
  </sheetData>
  <sheetProtection algorithmName="SHA-512" hashValue="TPEW+j/LfbuJ6ddUxFYXn2auzvoMkSN5mQyk5uC5ZkaZZeAYdPbXZ2jZIDJrlCAv0SbfExIf4FA7w/MTpd+pDw==" saltValue="eOgQC6TtoAHp+Bpw7d0jfA==" spinCount="100000" sheet="1" objects="1" scenarios="1"/>
  <mergeCells count="1">
    <mergeCell ref="H1:H2"/>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2">
    <tabColor theme="1" tint="0.499984740745262"/>
  </sheetPr>
  <dimension ref="A1:U271"/>
  <sheetViews>
    <sheetView zoomScale="85" zoomScaleNormal="85" workbookViewId="0">
      <pane xSplit="2" ySplit="2" topLeftCell="D3" activePane="bottomRight" state="frozen"/>
      <selection pane="topRight" activeCell="C1" sqref="C1"/>
      <selection pane="bottomLeft" activeCell="A3" sqref="A3"/>
      <selection pane="bottomRight" activeCell="J63" sqref="J63"/>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16" width="18" bestFit="1" customWidth="1"/>
    <col min="17" max="17" width="24.625" bestFit="1" customWidth="1"/>
    <col min="18" max="18" width="18" bestFit="1" customWidth="1"/>
    <col min="19" max="19" width="17" bestFit="1" customWidth="1"/>
  </cols>
  <sheetData>
    <row r="1" spans="1:21" x14ac:dyDescent="0.25">
      <c r="A1" t="s">
        <v>78</v>
      </c>
      <c r="D1" s="195"/>
      <c r="E1" s="195"/>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s="268">
        <v>2</v>
      </c>
      <c r="E3" s="268">
        <v>4</v>
      </c>
      <c r="F3" s="116">
        <f>$B$68*$B$108</f>
        <v>0.5</v>
      </c>
      <c r="G3" s="116">
        <f>$B$73*$B$110</f>
        <v>0.16666666666666666</v>
      </c>
      <c r="H3" s="116">
        <f>$B$73*$B$108</f>
        <v>0.16666666666666666</v>
      </c>
      <c r="I3" s="116">
        <f>0*$B$110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0.33333333333333337</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0.75</v>
      </c>
      <c r="M3" s="30">
        <f t="shared" ref="M3:M65" si="2">1-L3</f>
        <v>0.25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8.3333333333333329E-2</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4.1666666666666657E-2</v>
      </c>
      <c r="P3" s="28">
        <f>N3+O3</f>
        <v>0.12499999999999999</v>
      </c>
      <c r="Q3" s="117">
        <f>PRODUCT(NodeProb_WLW3!C3:G3)</f>
        <v>3.2391098079230164E-2</v>
      </c>
      <c r="R3" s="117">
        <f>$P3*$Q3</f>
        <v>4.0488872599037697E-3</v>
      </c>
      <c r="S3" s="295">
        <f>SUM(R3:R34)</f>
        <v>0.24287381211807541</v>
      </c>
      <c r="T3" s="115"/>
      <c r="U3" s="115"/>
    </row>
    <row r="4" spans="1:21" x14ac:dyDescent="0.25">
      <c r="A4" s="297"/>
      <c r="B4">
        <v>2</v>
      </c>
      <c r="D4" s="268">
        <v>2</v>
      </c>
      <c r="E4" s="268">
        <v>4</v>
      </c>
      <c r="F4" s="116">
        <f>$B$71*$B$108</f>
        <v>0.5</v>
      </c>
      <c r="G4" s="116">
        <f>$B$74*$B$110</f>
        <v>0</v>
      </c>
      <c r="H4" s="116">
        <f>$B$74*$B$108</f>
        <v>0</v>
      </c>
      <c r="I4" s="116">
        <f>0*$B$110</f>
        <v>0</v>
      </c>
      <c r="J4" s="28">
        <f t="shared" si="0"/>
        <v>0.5</v>
      </c>
      <c r="K4" s="28">
        <f t="shared" si="1"/>
        <v>0</v>
      </c>
      <c r="L4" s="108">
        <f t="shared" ref="L4:L65" si="3">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4">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5">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ref="P4:P65" si="6">N4+O4</f>
        <v>0</v>
      </c>
      <c r="Q4" s="116">
        <f>PRODUCT(NodeProb_WLW3!C5:G5)</f>
        <v>2.7407852220887052E-2</v>
      </c>
      <c r="R4" s="116">
        <f t="shared" ref="R4:R65" si="7">$P4*$Q4</f>
        <v>0</v>
      </c>
      <c r="S4" s="295"/>
    </row>
    <row r="5" spans="1:21" x14ac:dyDescent="0.25">
      <c r="A5" s="297"/>
      <c r="B5">
        <v>3</v>
      </c>
      <c r="D5" s="268">
        <v>2</v>
      </c>
      <c r="E5" s="268">
        <v>4</v>
      </c>
      <c r="F5" s="116">
        <f>$B$69*$B$108</f>
        <v>0</v>
      </c>
      <c r="G5" s="116">
        <f>$B$69*$B$110</f>
        <v>0</v>
      </c>
      <c r="H5" s="116">
        <f>0*$B$108</f>
        <v>0</v>
      </c>
      <c r="I5" s="116">
        <f>0*$B$110</f>
        <v>0</v>
      </c>
      <c r="J5" s="28">
        <f t="shared" si="0"/>
        <v>0</v>
      </c>
      <c r="K5" s="28">
        <f t="shared" si="1"/>
        <v>0</v>
      </c>
      <c r="L5" s="108">
        <f t="shared" si="3"/>
        <v>0.5</v>
      </c>
      <c r="M5" s="30">
        <f t="shared" si="2"/>
        <v>0.5</v>
      </c>
      <c r="N5" s="28">
        <f t="shared" si="4"/>
        <v>0</v>
      </c>
      <c r="O5" s="28">
        <f t="shared" si="5"/>
        <v>0</v>
      </c>
      <c r="P5" s="28">
        <f t="shared" si="6"/>
        <v>0</v>
      </c>
      <c r="Q5" s="116">
        <f>PRODUCT(NodeProb_WLW3!C7:G7)</f>
        <v>3.6994265863631831E-2</v>
      </c>
      <c r="R5" s="116">
        <f t="shared" si="7"/>
        <v>0</v>
      </c>
      <c r="S5" s="295"/>
    </row>
    <row r="6" spans="1:21" x14ac:dyDescent="0.25">
      <c r="A6" s="297"/>
      <c r="B6">
        <v>4</v>
      </c>
      <c r="D6" s="268">
        <v>2</v>
      </c>
      <c r="E6" s="268">
        <v>4</v>
      </c>
      <c r="F6" s="116">
        <f>$B$69*$B$108</f>
        <v>0</v>
      </c>
      <c r="G6" s="116">
        <f>$B$69*$B$110</f>
        <v>0</v>
      </c>
      <c r="H6" s="116">
        <f>0*$B$108</f>
        <v>0</v>
      </c>
      <c r="I6" s="116">
        <f>0*$B$110</f>
        <v>0</v>
      </c>
      <c r="J6" s="28">
        <f t="shared" si="0"/>
        <v>0</v>
      </c>
      <c r="K6" s="28">
        <f t="shared" si="1"/>
        <v>0</v>
      </c>
      <c r="L6" s="108">
        <f t="shared" si="3"/>
        <v>0.5</v>
      </c>
      <c r="M6" s="30">
        <f t="shared" si="2"/>
        <v>0.5</v>
      </c>
      <c r="N6" s="28">
        <f t="shared" si="4"/>
        <v>0</v>
      </c>
      <c r="O6" s="28">
        <f t="shared" si="5"/>
        <v>0</v>
      </c>
      <c r="P6" s="28">
        <f t="shared" si="6"/>
        <v>0</v>
      </c>
      <c r="Q6" s="116">
        <f>PRODUCT(NodeProb_WLW3!C9:G9)</f>
        <v>3.6994265863631831E-2</v>
      </c>
      <c r="R6" s="116">
        <f t="shared" si="7"/>
        <v>0</v>
      </c>
      <c r="S6" s="295"/>
    </row>
    <row r="7" spans="1:21" x14ac:dyDescent="0.25">
      <c r="A7" s="297"/>
      <c r="B7">
        <v>5</v>
      </c>
      <c r="D7" s="268">
        <v>1</v>
      </c>
      <c r="E7" s="268">
        <v>3</v>
      </c>
      <c r="F7" s="116">
        <f>$B$72*$B$107</f>
        <v>0.75</v>
      </c>
      <c r="G7" s="116">
        <f>$B$72*$B$109</f>
        <v>0.75</v>
      </c>
      <c r="H7" s="116">
        <f>$B$74*$B$107</f>
        <v>0</v>
      </c>
      <c r="I7" s="116">
        <f>$B$74*$B$109</f>
        <v>0</v>
      </c>
      <c r="J7" s="28">
        <f t="shared" si="0"/>
        <v>0</v>
      </c>
      <c r="K7" s="28">
        <f t="shared" si="1"/>
        <v>0</v>
      </c>
      <c r="L7" s="108">
        <f t="shared" si="3"/>
        <v>0.5</v>
      </c>
      <c r="M7" s="30">
        <f t="shared" si="2"/>
        <v>0.5</v>
      </c>
      <c r="N7" s="28">
        <f t="shared" si="4"/>
        <v>0.375</v>
      </c>
      <c r="O7" s="28">
        <f t="shared" si="5"/>
        <v>0.375</v>
      </c>
      <c r="P7" s="28">
        <f t="shared" si="6"/>
        <v>0.75</v>
      </c>
      <c r="Q7" s="116">
        <f>PRODUCT(NodeProb_WLW3!C11:G11)</f>
        <v>0</v>
      </c>
      <c r="R7" s="116">
        <f t="shared" si="7"/>
        <v>0</v>
      </c>
      <c r="S7" s="295"/>
    </row>
    <row r="8" spans="1:21" x14ac:dyDescent="0.25">
      <c r="A8" s="297"/>
      <c r="B8">
        <v>6</v>
      </c>
      <c r="D8" s="268">
        <v>1</v>
      </c>
      <c r="E8" s="268">
        <v>3</v>
      </c>
      <c r="F8" s="116">
        <f>$B$72*$B$107</f>
        <v>0.75</v>
      </c>
      <c r="G8" s="116">
        <f>$B$72*$B$109</f>
        <v>0.75</v>
      </c>
      <c r="H8" s="116">
        <f>$B$74*$B$107</f>
        <v>0</v>
      </c>
      <c r="I8" s="116">
        <f>$B$74*$B$109</f>
        <v>0</v>
      </c>
      <c r="J8" s="28">
        <f t="shared" si="0"/>
        <v>0</v>
      </c>
      <c r="K8" s="28">
        <f t="shared" si="1"/>
        <v>0</v>
      </c>
      <c r="L8" s="108">
        <f t="shared" si="3"/>
        <v>0.5</v>
      </c>
      <c r="M8" s="30">
        <f t="shared" si="2"/>
        <v>0.5</v>
      </c>
      <c r="N8" s="28">
        <f t="shared" si="4"/>
        <v>0.375</v>
      </c>
      <c r="O8" s="28">
        <f t="shared" si="5"/>
        <v>0.375</v>
      </c>
      <c r="P8" s="28">
        <f t="shared" si="6"/>
        <v>0.75</v>
      </c>
      <c r="Q8" s="116">
        <f>PRODUCT(NodeProb_WLW3!C13:G13)</f>
        <v>0</v>
      </c>
      <c r="R8" s="116">
        <f t="shared" si="7"/>
        <v>0</v>
      </c>
      <c r="S8" s="295"/>
    </row>
    <row r="9" spans="1:21" x14ac:dyDescent="0.25">
      <c r="A9" s="297"/>
      <c r="B9">
        <v>7</v>
      </c>
      <c r="D9" s="268">
        <v>1</v>
      </c>
      <c r="E9" s="268">
        <v>3</v>
      </c>
      <c r="F9" s="116">
        <f>$B$72*$B$107</f>
        <v>0.75</v>
      </c>
      <c r="G9" s="116">
        <f>1*$B$109</f>
        <v>1</v>
      </c>
      <c r="H9" s="116">
        <f>$B$73*$B$107</f>
        <v>0.16666666666666666</v>
      </c>
      <c r="I9" s="220">
        <f>$B$72*$B$109</f>
        <v>0.75</v>
      </c>
      <c r="J9" s="28">
        <f t="shared" si="0"/>
        <v>0.5</v>
      </c>
      <c r="K9" s="28">
        <f t="shared" si="1"/>
        <v>0.75</v>
      </c>
      <c r="L9" s="108">
        <f t="shared" si="3"/>
        <v>0.7857142857142857</v>
      </c>
      <c r="M9" s="30">
        <f t="shared" si="2"/>
        <v>0.2142857142857143</v>
      </c>
      <c r="N9" s="28">
        <f t="shared" si="4"/>
        <v>0.125</v>
      </c>
      <c r="O9" s="28">
        <f t="shared" si="5"/>
        <v>5.3571428571428568E-2</v>
      </c>
      <c r="P9" s="28">
        <f t="shared" si="6"/>
        <v>0.17857142857142858</v>
      </c>
      <c r="Q9" s="116">
        <f>PRODUCT(NodeProb_WLW3!C15:G15)</f>
        <v>4.4697122297161192E-3</v>
      </c>
      <c r="R9" s="116">
        <f t="shared" si="7"/>
        <v>7.981628981635927E-4</v>
      </c>
      <c r="S9" s="295"/>
    </row>
    <row r="10" spans="1:21" x14ac:dyDescent="0.25">
      <c r="A10" s="297"/>
      <c r="B10">
        <v>8</v>
      </c>
      <c r="C10" s="1"/>
      <c r="D10" s="268">
        <v>1</v>
      </c>
      <c r="E10" s="268">
        <v>3</v>
      </c>
      <c r="F10" s="116">
        <f>$B$71*$B$107</f>
        <v>0.5</v>
      </c>
      <c r="G10" s="118">
        <f>1*$B$109</f>
        <v>1</v>
      </c>
      <c r="H10" s="116">
        <f>$B$69*$B$107</f>
        <v>0</v>
      </c>
      <c r="I10" s="116">
        <f>$B$71*$B$109</f>
        <v>0.5</v>
      </c>
      <c r="J10" s="28">
        <f t="shared" si="0"/>
        <v>0</v>
      </c>
      <c r="K10" s="28">
        <f t="shared" si="1"/>
        <v>0.5</v>
      </c>
      <c r="L10" s="108">
        <f t="shared" si="3"/>
        <v>0.5</v>
      </c>
      <c r="M10" s="30">
        <f t="shared" si="2"/>
        <v>0.5</v>
      </c>
      <c r="N10" s="28">
        <f t="shared" si="4"/>
        <v>0.25</v>
      </c>
      <c r="O10" s="28">
        <f t="shared" si="5"/>
        <v>0.25</v>
      </c>
      <c r="P10" s="28">
        <f t="shared" si="6"/>
        <v>0.5</v>
      </c>
      <c r="Q10" s="116">
        <f>PRODUCT(NodeProb_WLW3!C17:G17)</f>
        <v>0.11174280574290299</v>
      </c>
      <c r="R10" s="116">
        <f t="shared" si="7"/>
        <v>5.5871402871451495E-2</v>
      </c>
      <c r="S10" s="295"/>
    </row>
    <row r="11" spans="1:21" x14ac:dyDescent="0.25">
      <c r="A11" s="297"/>
      <c r="B11" s="115">
        <v>9</v>
      </c>
      <c r="D11" s="115">
        <v>2</v>
      </c>
      <c r="E11" s="115">
        <v>3</v>
      </c>
      <c r="F11" s="116">
        <f>$B$68*$B$108</f>
        <v>0.5</v>
      </c>
      <c r="G11" s="116">
        <f>$B$73*$B$109</f>
        <v>0.16666666666666666</v>
      </c>
      <c r="H11" s="116">
        <f>$B$73*$B$108</f>
        <v>0.16666666666666666</v>
      </c>
      <c r="I11" s="116">
        <f>0*$B$109</f>
        <v>0</v>
      </c>
      <c r="J11" s="28">
        <f t="shared" si="0"/>
        <v>0.33333333333333337</v>
      </c>
      <c r="K11" s="28">
        <f t="shared" si="1"/>
        <v>0</v>
      </c>
      <c r="L11" s="108">
        <f t="shared" si="3"/>
        <v>0.75</v>
      </c>
      <c r="M11" s="30">
        <f t="shared" si="2"/>
        <v>0.25</v>
      </c>
      <c r="N11" s="28">
        <f t="shared" si="4"/>
        <v>8.3333333333333329E-2</v>
      </c>
      <c r="O11" s="28">
        <f t="shared" si="5"/>
        <v>4.1666666666666657E-2</v>
      </c>
      <c r="P11" s="28">
        <f t="shared" si="6"/>
        <v>0.12499999999999999</v>
      </c>
      <c r="Q11" s="116">
        <f>PRODUCT(NodeProb_WLW3!C19:G19)</f>
        <v>3.2391098079230164E-2</v>
      </c>
      <c r="R11" s="117">
        <f t="shared" si="7"/>
        <v>4.0488872599037697E-3</v>
      </c>
      <c r="S11" s="295"/>
      <c r="T11" s="115"/>
      <c r="U11" s="115"/>
    </row>
    <row r="12" spans="1:21" x14ac:dyDescent="0.25">
      <c r="A12" s="297"/>
      <c r="B12">
        <v>10</v>
      </c>
      <c r="D12">
        <v>2</v>
      </c>
      <c r="E12">
        <v>3</v>
      </c>
      <c r="F12" s="116">
        <f>$B$71*$B$108</f>
        <v>0.5</v>
      </c>
      <c r="G12" s="116">
        <f>$B$74*$B$109</f>
        <v>0</v>
      </c>
      <c r="H12" s="116">
        <f>$B$74*$B$108</f>
        <v>0</v>
      </c>
      <c r="I12" s="116">
        <f>0*$B$109</f>
        <v>0</v>
      </c>
      <c r="J12" s="28">
        <f t="shared" si="0"/>
        <v>0.5</v>
      </c>
      <c r="K12" s="28">
        <f t="shared" si="1"/>
        <v>0</v>
      </c>
      <c r="L12" s="108">
        <f t="shared" si="3"/>
        <v>1</v>
      </c>
      <c r="M12" s="30">
        <f t="shared" si="2"/>
        <v>0</v>
      </c>
      <c r="N12" s="28">
        <f t="shared" si="4"/>
        <v>0</v>
      </c>
      <c r="O12" s="28">
        <f t="shared" si="5"/>
        <v>0</v>
      </c>
      <c r="P12" s="28">
        <f t="shared" si="6"/>
        <v>0</v>
      </c>
      <c r="Q12" s="116">
        <f>PRODUCT(NodeProb_WLW3!C21:G21)</f>
        <v>2.7407852220887052E-2</v>
      </c>
      <c r="R12" s="116">
        <f t="shared" si="7"/>
        <v>0</v>
      </c>
      <c r="S12" s="295"/>
    </row>
    <row r="13" spans="1:21" x14ac:dyDescent="0.25">
      <c r="A13" s="297"/>
      <c r="B13">
        <v>11</v>
      </c>
      <c r="D13">
        <v>2</v>
      </c>
      <c r="E13">
        <v>3</v>
      </c>
      <c r="F13" s="116">
        <f>$B$69*$B$108</f>
        <v>0</v>
      </c>
      <c r="G13" s="116">
        <f>$B$69*$B$109</f>
        <v>0</v>
      </c>
      <c r="H13" s="116">
        <f>0*$B$108</f>
        <v>0</v>
      </c>
      <c r="I13" s="116">
        <f>0*$B$109</f>
        <v>0</v>
      </c>
      <c r="J13" s="28">
        <f t="shared" si="0"/>
        <v>0</v>
      </c>
      <c r="K13" s="28">
        <f t="shared" si="1"/>
        <v>0</v>
      </c>
      <c r="L13" s="108">
        <f t="shared" si="3"/>
        <v>0.5</v>
      </c>
      <c r="M13" s="30">
        <f t="shared" si="2"/>
        <v>0.5</v>
      </c>
      <c r="N13" s="28">
        <f t="shared" si="4"/>
        <v>0</v>
      </c>
      <c r="O13" s="28">
        <f t="shared" si="5"/>
        <v>0</v>
      </c>
      <c r="P13" s="28">
        <f t="shared" si="6"/>
        <v>0</v>
      </c>
      <c r="Q13" s="116">
        <f>PRODUCT(NodeProb_WLW3!C23:G23)</f>
        <v>3.6994265863631831E-2</v>
      </c>
      <c r="R13" s="116">
        <f t="shared" si="7"/>
        <v>0</v>
      </c>
      <c r="S13" s="295"/>
    </row>
    <row r="14" spans="1:21" x14ac:dyDescent="0.25">
      <c r="A14" s="297"/>
      <c r="B14">
        <v>12</v>
      </c>
      <c r="D14">
        <v>2</v>
      </c>
      <c r="E14">
        <v>3</v>
      </c>
      <c r="F14" s="116">
        <f>$B$69*$B$108</f>
        <v>0</v>
      </c>
      <c r="G14" s="116">
        <f>$B$69*$B$109</f>
        <v>0</v>
      </c>
      <c r="H14" s="116">
        <f>0*$B$108</f>
        <v>0</v>
      </c>
      <c r="I14" s="116">
        <f>0*$B$109</f>
        <v>0</v>
      </c>
      <c r="J14" s="28">
        <f t="shared" si="0"/>
        <v>0</v>
      </c>
      <c r="K14" s="28">
        <f t="shared" si="1"/>
        <v>0</v>
      </c>
      <c r="L14" s="108">
        <f t="shared" si="3"/>
        <v>0.5</v>
      </c>
      <c r="M14" s="30">
        <f t="shared" si="2"/>
        <v>0.5</v>
      </c>
      <c r="N14" s="28">
        <f t="shared" si="4"/>
        <v>0</v>
      </c>
      <c r="O14" s="28">
        <f t="shared" si="5"/>
        <v>0</v>
      </c>
      <c r="P14" s="28">
        <f t="shared" si="6"/>
        <v>0</v>
      </c>
      <c r="Q14" s="116">
        <f>PRODUCT(NodeProb_WLW3!C25:G25)</f>
        <v>3.6994265863631831E-2</v>
      </c>
      <c r="R14" s="116">
        <f t="shared" si="7"/>
        <v>0</v>
      </c>
      <c r="S14" s="295"/>
    </row>
    <row r="15" spans="1:21" x14ac:dyDescent="0.25">
      <c r="A15" s="297"/>
      <c r="B15">
        <v>13</v>
      </c>
      <c r="D15">
        <v>1</v>
      </c>
      <c r="E15">
        <v>4</v>
      </c>
      <c r="F15" s="116">
        <f>$B$72*$B$107</f>
        <v>0.75</v>
      </c>
      <c r="G15" s="116">
        <f>$B$72*$B$110</f>
        <v>0.75</v>
      </c>
      <c r="H15" s="116">
        <f>$B$74*$B$107</f>
        <v>0</v>
      </c>
      <c r="I15" s="116">
        <f>$B$74*$B$110</f>
        <v>0</v>
      </c>
      <c r="J15" s="28">
        <f t="shared" si="0"/>
        <v>0</v>
      </c>
      <c r="K15" s="28">
        <f t="shared" si="1"/>
        <v>0</v>
      </c>
      <c r="L15" s="108">
        <f t="shared" si="3"/>
        <v>0.5</v>
      </c>
      <c r="M15" s="30">
        <f t="shared" si="2"/>
        <v>0.5</v>
      </c>
      <c r="N15" s="28">
        <f t="shared" si="4"/>
        <v>0.375</v>
      </c>
      <c r="O15" s="28">
        <f t="shared" si="5"/>
        <v>0.375</v>
      </c>
      <c r="P15" s="28">
        <f t="shared" si="6"/>
        <v>0.75</v>
      </c>
      <c r="Q15" s="116">
        <f>PRODUCT(NodeProb_WLW3!C27:G27)</f>
        <v>0</v>
      </c>
      <c r="R15" s="116">
        <f t="shared" si="7"/>
        <v>0</v>
      </c>
      <c r="S15" s="295"/>
    </row>
    <row r="16" spans="1:21" x14ac:dyDescent="0.25">
      <c r="A16" s="297"/>
      <c r="B16">
        <v>14</v>
      </c>
      <c r="D16">
        <v>1</v>
      </c>
      <c r="E16">
        <v>4</v>
      </c>
      <c r="F16" s="116">
        <f>$B$72*$B$107</f>
        <v>0.75</v>
      </c>
      <c r="G16" s="116">
        <f>$B$72*$B$110</f>
        <v>0.75</v>
      </c>
      <c r="H16" s="116">
        <f>$B$74*$B$107</f>
        <v>0</v>
      </c>
      <c r="I16" s="116">
        <f>$B$74*$B$110</f>
        <v>0</v>
      </c>
      <c r="J16" s="28">
        <f t="shared" si="0"/>
        <v>0</v>
      </c>
      <c r="K16" s="28">
        <f t="shared" si="1"/>
        <v>0</v>
      </c>
      <c r="L16" s="108">
        <f t="shared" si="3"/>
        <v>0.5</v>
      </c>
      <c r="M16" s="30">
        <f t="shared" si="2"/>
        <v>0.5</v>
      </c>
      <c r="N16" s="28">
        <f t="shared" si="4"/>
        <v>0.375</v>
      </c>
      <c r="O16" s="28">
        <f t="shared" si="5"/>
        <v>0.375</v>
      </c>
      <c r="P16" s="28">
        <f t="shared" si="6"/>
        <v>0.75</v>
      </c>
      <c r="Q16" s="116">
        <f>PRODUCT(NodeProb_WLW3!C29:G29)</f>
        <v>0</v>
      </c>
      <c r="R16" s="116">
        <f t="shared" si="7"/>
        <v>0</v>
      </c>
      <c r="S16" s="295"/>
    </row>
    <row r="17" spans="1:21" x14ac:dyDescent="0.25">
      <c r="A17" s="297"/>
      <c r="B17">
        <v>15</v>
      </c>
      <c r="D17">
        <v>1</v>
      </c>
      <c r="E17">
        <v>4</v>
      </c>
      <c r="F17" s="116">
        <f>$B$72*$B$107</f>
        <v>0.75</v>
      </c>
      <c r="G17" s="116">
        <f>1*$B$110</f>
        <v>1</v>
      </c>
      <c r="H17" s="116">
        <f>$B$73*$B$107</f>
        <v>0.16666666666666666</v>
      </c>
      <c r="I17" s="220">
        <f>$B$72*$B$110</f>
        <v>0.75</v>
      </c>
      <c r="J17" s="28">
        <f t="shared" si="0"/>
        <v>0.5</v>
      </c>
      <c r="K17" s="28">
        <f t="shared" si="1"/>
        <v>0.75</v>
      </c>
      <c r="L17" s="108">
        <f t="shared" si="3"/>
        <v>0.7857142857142857</v>
      </c>
      <c r="M17" s="30">
        <f t="shared" si="2"/>
        <v>0.2142857142857143</v>
      </c>
      <c r="N17" s="28">
        <f t="shared" si="4"/>
        <v>0.125</v>
      </c>
      <c r="O17" s="28">
        <f t="shared" si="5"/>
        <v>5.3571428571428568E-2</v>
      </c>
      <c r="P17" s="28">
        <f t="shared" si="6"/>
        <v>0.17857142857142858</v>
      </c>
      <c r="Q17" s="116">
        <f>PRODUCT(NodeProb_WLW3!C31:G31)</f>
        <v>4.4697122297161192E-3</v>
      </c>
      <c r="R17" s="116">
        <f t="shared" si="7"/>
        <v>7.981628981635927E-4</v>
      </c>
      <c r="S17" s="295"/>
    </row>
    <row r="18" spans="1:21" x14ac:dyDescent="0.25">
      <c r="A18" s="297"/>
      <c r="B18">
        <v>16</v>
      </c>
      <c r="D18">
        <v>1</v>
      </c>
      <c r="E18">
        <v>4</v>
      </c>
      <c r="F18" s="116">
        <f>$B$71*$B$107</f>
        <v>0.5</v>
      </c>
      <c r="G18" s="118">
        <f>1*$B$110</f>
        <v>1</v>
      </c>
      <c r="H18" s="116">
        <f>$B$69*$B$107</f>
        <v>0</v>
      </c>
      <c r="I18" s="116">
        <f>$B$71*$B$110</f>
        <v>0.5</v>
      </c>
      <c r="J18" s="28">
        <f t="shared" si="0"/>
        <v>0</v>
      </c>
      <c r="K18" s="28">
        <f t="shared" si="1"/>
        <v>0.5</v>
      </c>
      <c r="L18" s="108">
        <f t="shared" si="3"/>
        <v>0.5</v>
      </c>
      <c r="M18" s="30">
        <f t="shared" si="2"/>
        <v>0.5</v>
      </c>
      <c r="N18" s="28">
        <f t="shared" si="4"/>
        <v>0.25</v>
      </c>
      <c r="O18" s="28">
        <f t="shared" si="5"/>
        <v>0.25</v>
      </c>
      <c r="P18" s="28">
        <f t="shared" si="6"/>
        <v>0.5</v>
      </c>
      <c r="Q18" s="116">
        <f>PRODUCT(NodeProb_WLW3!C33:G33)</f>
        <v>0.11174280574290299</v>
      </c>
      <c r="R18" s="116">
        <f t="shared" si="7"/>
        <v>5.5871402871451495E-2</v>
      </c>
      <c r="S18" s="295"/>
    </row>
    <row r="19" spans="1:21" x14ac:dyDescent="0.25">
      <c r="A19" s="297"/>
      <c r="B19" s="115">
        <v>17</v>
      </c>
      <c r="C19" s="115"/>
      <c r="D19" s="115">
        <v>1</v>
      </c>
      <c r="E19" s="115">
        <v>4</v>
      </c>
      <c r="F19" s="116">
        <f>$B$68*$B$107</f>
        <v>0.5</v>
      </c>
      <c r="G19" s="116">
        <f>$B$73*$B$110</f>
        <v>0.16666666666666666</v>
      </c>
      <c r="H19" s="116">
        <f>$B$73*$B$107</f>
        <v>0.16666666666666666</v>
      </c>
      <c r="I19" s="116">
        <f>0*$B$110</f>
        <v>0</v>
      </c>
      <c r="J19" s="28">
        <f t="shared" si="0"/>
        <v>0.33333333333333337</v>
      </c>
      <c r="K19" s="28">
        <f t="shared" si="1"/>
        <v>0</v>
      </c>
      <c r="L19" s="108">
        <f t="shared" si="3"/>
        <v>0.75</v>
      </c>
      <c r="M19" s="30">
        <f t="shared" si="2"/>
        <v>0.25</v>
      </c>
      <c r="N19" s="28">
        <f t="shared" si="4"/>
        <v>8.3333333333333329E-2</v>
      </c>
      <c r="O19" s="28">
        <f t="shared" si="5"/>
        <v>4.1666666666666657E-2</v>
      </c>
      <c r="P19" s="28">
        <f t="shared" si="6"/>
        <v>0.12499999999999999</v>
      </c>
      <c r="Q19" s="116">
        <f>PRODUCT(NodeProb_WLW3!C35:G35)</f>
        <v>3.2391098079230164E-2</v>
      </c>
      <c r="R19" s="117">
        <f t="shared" si="7"/>
        <v>4.0488872599037697E-3</v>
      </c>
      <c r="S19" s="295"/>
      <c r="T19" s="115"/>
      <c r="U19" s="115"/>
    </row>
    <row r="20" spans="1:21" x14ac:dyDescent="0.25">
      <c r="A20" s="297"/>
      <c r="B20">
        <v>18</v>
      </c>
      <c r="D20">
        <v>1</v>
      </c>
      <c r="E20">
        <v>4</v>
      </c>
      <c r="F20" s="116">
        <f>$B$71*$B$107</f>
        <v>0.5</v>
      </c>
      <c r="G20" s="116">
        <f>$B$74*$B$110</f>
        <v>0</v>
      </c>
      <c r="H20" s="116">
        <f>$B$74*$B$107</f>
        <v>0</v>
      </c>
      <c r="I20" s="116">
        <f>0*$B$110</f>
        <v>0</v>
      </c>
      <c r="J20" s="28">
        <f t="shared" si="0"/>
        <v>0.5</v>
      </c>
      <c r="K20" s="28">
        <f t="shared" si="1"/>
        <v>0</v>
      </c>
      <c r="L20" s="108">
        <f t="shared" si="3"/>
        <v>1</v>
      </c>
      <c r="M20" s="30">
        <f t="shared" si="2"/>
        <v>0</v>
      </c>
      <c r="N20" s="28">
        <f t="shared" si="4"/>
        <v>0</v>
      </c>
      <c r="O20" s="28">
        <f t="shared" si="5"/>
        <v>0</v>
      </c>
      <c r="P20" s="28">
        <f t="shared" si="6"/>
        <v>0</v>
      </c>
      <c r="Q20" s="116">
        <f>PRODUCT(NodeProb_WLW3!C37:G37)</f>
        <v>2.7407852220887052E-2</v>
      </c>
      <c r="R20" s="116">
        <f t="shared" si="7"/>
        <v>0</v>
      </c>
      <c r="S20" s="295"/>
    </row>
    <row r="21" spans="1:21" x14ac:dyDescent="0.25">
      <c r="A21" s="297"/>
      <c r="B21">
        <v>19</v>
      </c>
      <c r="D21">
        <v>1</v>
      </c>
      <c r="E21">
        <v>4</v>
      </c>
      <c r="F21" s="116">
        <f>$B$69*$B$107</f>
        <v>0</v>
      </c>
      <c r="G21" s="116">
        <f>$B$69*$B$110</f>
        <v>0</v>
      </c>
      <c r="H21" s="116">
        <f>0*$B$107</f>
        <v>0</v>
      </c>
      <c r="I21" s="116">
        <f>0*$B$110</f>
        <v>0</v>
      </c>
      <c r="J21" s="28">
        <f t="shared" si="0"/>
        <v>0</v>
      </c>
      <c r="K21" s="28">
        <f t="shared" si="1"/>
        <v>0</v>
      </c>
      <c r="L21" s="108">
        <f t="shared" si="3"/>
        <v>0.5</v>
      </c>
      <c r="M21" s="30">
        <f t="shared" si="2"/>
        <v>0.5</v>
      </c>
      <c r="N21" s="28">
        <f t="shared" si="4"/>
        <v>0</v>
      </c>
      <c r="O21" s="28">
        <f t="shared" si="5"/>
        <v>0</v>
      </c>
      <c r="P21" s="28">
        <f t="shared" si="6"/>
        <v>0</v>
      </c>
      <c r="Q21" s="116">
        <f>PRODUCT(NodeProb_WLW3!C39:G39)</f>
        <v>3.6994265863631831E-2</v>
      </c>
      <c r="R21" s="116">
        <f t="shared" si="7"/>
        <v>0</v>
      </c>
      <c r="S21" s="295"/>
    </row>
    <row r="22" spans="1:21" x14ac:dyDescent="0.25">
      <c r="A22" s="297"/>
      <c r="B22">
        <v>20</v>
      </c>
      <c r="D22">
        <v>1</v>
      </c>
      <c r="E22">
        <v>4</v>
      </c>
      <c r="F22" s="116">
        <f>$B$69*$B$107</f>
        <v>0</v>
      </c>
      <c r="G22" s="116">
        <f>$B$69*$B$110</f>
        <v>0</v>
      </c>
      <c r="H22" s="116">
        <f>0*$B$107</f>
        <v>0</v>
      </c>
      <c r="I22" s="116">
        <f>0*$B$110</f>
        <v>0</v>
      </c>
      <c r="J22" s="28">
        <f t="shared" si="0"/>
        <v>0</v>
      </c>
      <c r="K22" s="28">
        <f t="shared" si="1"/>
        <v>0</v>
      </c>
      <c r="L22" s="108">
        <f t="shared" si="3"/>
        <v>0.5</v>
      </c>
      <c r="M22" s="30">
        <f t="shared" si="2"/>
        <v>0.5</v>
      </c>
      <c r="N22" s="28">
        <f t="shared" si="4"/>
        <v>0</v>
      </c>
      <c r="O22" s="28">
        <f t="shared" si="5"/>
        <v>0</v>
      </c>
      <c r="P22" s="28">
        <f t="shared" si="6"/>
        <v>0</v>
      </c>
      <c r="Q22" s="116">
        <f>PRODUCT(NodeProb_WLW3!C41:G41)</f>
        <v>3.6994265863631831E-2</v>
      </c>
      <c r="R22" s="116">
        <f t="shared" si="7"/>
        <v>0</v>
      </c>
      <c r="S22" s="295"/>
    </row>
    <row r="23" spans="1:21" x14ac:dyDescent="0.25">
      <c r="A23" s="297"/>
      <c r="B23">
        <v>21</v>
      </c>
      <c r="D23">
        <v>2</v>
      </c>
      <c r="E23">
        <v>3</v>
      </c>
      <c r="F23" s="116">
        <f>$B$72*$B$108</f>
        <v>0.75</v>
      </c>
      <c r="G23" s="116">
        <f>$B$72*$B$109</f>
        <v>0.75</v>
      </c>
      <c r="H23" s="116">
        <f>$B$74*$B$108</f>
        <v>0</v>
      </c>
      <c r="I23" s="116">
        <f>$B$74*$B$109</f>
        <v>0</v>
      </c>
      <c r="J23" s="28">
        <f t="shared" si="0"/>
        <v>0</v>
      </c>
      <c r="K23" s="28">
        <f t="shared" si="1"/>
        <v>0</v>
      </c>
      <c r="L23" s="108">
        <f t="shared" si="3"/>
        <v>0.5</v>
      </c>
      <c r="M23" s="30">
        <f t="shared" si="2"/>
        <v>0.5</v>
      </c>
      <c r="N23" s="28">
        <f t="shared" si="4"/>
        <v>0.375</v>
      </c>
      <c r="O23" s="28">
        <f t="shared" si="5"/>
        <v>0.375</v>
      </c>
      <c r="P23" s="28">
        <f t="shared" si="6"/>
        <v>0.75</v>
      </c>
      <c r="Q23" s="116">
        <f>PRODUCT(NodeProb_WLW3!C43:G43)</f>
        <v>0</v>
      </c>
      <c r="R23" s="116">
        <f t="shared" si="7"/>
        <v>0</v>
      </c>
      <c r="S23" s="295"/>
    </row>
    <row r="24" spans="1:21" x14ac:dyDescent="0.25">
      <c r="A24" s="297"/>
      <c r="B24">
        <v>22</v>
      </c>
      <c r="D24">
        <v>2</v>
      </c>
      <c r="E24">
        <v>3</v>
      </c>
      <c r="F24" s="116">
        <f>$B$72*$B$108</f>
        <v>0.75</v>
      </c>
      <c r="G24" s="116">
        <f>$B$72*$B$109</f>
        <v>0.75</v>
      </c>
      <c r="H24" s="116">
        <f>$B$74*$B$108</f>
        <v>0</v>
      </c>
      <c r="I24" s="116">
        <f>$B$74*$B$109</f>
        <v>0</v>
      </c>
      <c r="J24" s="28">
        <f t="shared" si="0"/>
        <v>0</v>
      </c>
      <c r="K24" s="28">
        <f t="shared" si="1"/>
        <v>0</v>
      </c>
      <c r="L24" s="108">
        <f t="shared" si="3"/>
        <v>0.5</v>
      </c>
      <c r="M24" s="30">
        <f t="shared" si="2"/>
        <v>0.5</v>
      </c>
      <c r="N24" s="28">
        <f t="shared" si="4"/>
        <v>0.375</v>
      </c>
      <c r="O24" s="28">
        <f t="shared" si="5"/>
        <v>0.375</v>
      </c>
      <c r="P24" s="28">
        <f t="shared" si="6"/>
        <v>0.75</v>
      </c>
      <c r="Q24" s="116">
        <f>PRODUCT(NodeProb_WLW3!C45:G45)</f>
        <v>0</v>
      </c>
      <c r="R24" s="116">
        <f t="shared" si="7"/>
        <v>0</v>
      </c>
      <c r="S24" s="295"/>
    </row>
    <row r="25" spans="1:21" x14ac:dyDescent="0.25">
      <c r="A25" s="297"/>
      <c r="B25">
        <v>23</v>
      </c>
      <c r="D25" s="119">
        <v>2</v>
      </c>
      <c r="E25">
        <v>3</v>
      </c>
      <c r="F25" s="116">
        <f>$B$72*$B$108</f>
        <v>0.75</v>
      </c>
      <c r="G25" s="116">
        <f>1*$B$109</f>
        <v>1</v>
      </c>
      <c r="H25" s="116">
        <f>$B$73*$B$108</f>
        <v>0.16666666666666666</v>
      </c>
      <c r="I25" s="220">
        <f>$B$72*$B$109</f>
        <v>0.75</v>
      </c>
      <c r="J25" s="28">
        <f t="shared" si="0"/>
        <v>0.5</v>
      </c>
      <c r="K25" s="28">
        <f t="shared" si="1"/>
        <v>0.75</v>
      </c>
      <c r="L25" s="108">
        <f t="shared" si="3"/>
        <v>0.7857142857142857</v>
      </c>
      <c r="M25" s="30">
        <f t="shared" si="2"/>
        <v>0.2142857142857143</v>
      </c>
      <c r="N25" s="28">
        <f t="shared" si="4"/>
        <v>0.125</v>
      </c>
      <c r="O25" s="28">
        <f t="shared" si="5"/>
        <v>5.3571428571428568E-2</v>
      </c>
      <c r="P25" s="28">
        <f t="shared" si="6"/>
        <v>0.17857142857142858</v>
      </c>
      <c r="Q25" s="116">
        <f>PRODUCT(NodeProb_WLW3!C47:G47)</f>
        <v>4.4697122297161192E-3</v>
      </c>
      <c r="R25" s="116">
        <f t="shared" si="7"/>
        <v>7.981628981635927E-4</v>
      </c>
      <c r="S25" s="295"/>
    </row>
    <row r="26" spans="1:21" x14ac:dyDescent="0.25">
      <c r="A26" s="297"/>
      <c r="B26">
        <v>24</v>
      </c>
      <c r="C26" s="1"/>
      <c r="D26" s="119">
        <v>2</v>
      </c>
      <c r="E26">
        <v>3</v>
      </c>
      <c r="F26" s="116">
        <f>$B$71*$B$108</f>
        <v>0.5</v>
      </c>
      <c r="G26" s="118">
        <f>1*$B$109</f>
        <v>1</v>
      </c>
      <c r="H26" s="116">
        <f>$B$69*$B$108</f>
        <v>0</v>
      </c>
      <c r="I26" s="116">
        <f>$B$71*$B$109</f>
        <v>0.5</v>
      </c>
      <c r="J26" s="28">
        <f t="shared" si="0"/>
        <v>0</v>
      </c>
      <c r="K26" s="28">
        <f t="shared" si="1"/>
        <v>0.5</v>
      </c>
      <c r="L26" s="108">
        <f t="shared" si="3"/>
        <v>0.5</v>
      </c>
      <c r="M26" s="30">
        <f t="shared" si="2"/>
        <v>0.5</v>
      </c>
      <c r="N26" s="28">
        <f t="shared" si="4"/>
        <v>0.25</v>
      </c>
      <c r="O26" s="28">
        <f t="shared" si="5"/>
        <v>0.25</v>
      </c>
      <c r="P26" s="28">
        <f t="shared" si="6"/>
        <v>0.5</v>
      </c>
      <c r="Q26" s="118">
        <f>PRODUCT(NodeProb_WLW3!C49:G49)</f>
        <v>0.11174280574290299</v>
      </c>
      <c r="R26" s="116">
        <f t="shared" si="7"/>
        <v>5.5871402871451495E-2</v>
      </c>
      <c r="S26" s="295"/>
    </row>
    <row r="27" spans="1:21" x14ac:dyDescent="0.25">
      <c r="A27" s="297"/>
      <c r="B27" s="115">
        <v>25</v>
      </c>
      <c r="D27" s="120">
        <v>1</v>
      </c>
      <c r="E27" s="115">
        <v>3</v>
      </c>
      <c r="F27" s="116">
        <f>$B$68*$B$107</f>
        <v>0.5</v>
      </c>
      <c r="G27" s="116">
        <f>$B$73*$B$109</f>
        <v>0.16666666666666666</v>
      </c>
      <c r="H27" s="116">
        <f>$B$73*$B$107</f>
        <v>0.16666666666666666</v>
      </c>
      <c r="I27" s="116">
        <f>0*$B$109</f>
        <v>0</v>
      </c>
      <c r="J27" s="28">
        <f t="shared" si="0"/>
        <v>0.33333333333333337</v>
      </c>
      <c r="K27" s="28">
        <f t="shared" si="1"/>
        <v>0</v>
      </c>
      <c r="L27" s="108">
        <f t="shared" si="3"/>
        <v>0.75</v>
      </c>
      <c r="M27" s="30">
        <f t="shared" si="2"/>
        <v>0.25</v>
      </c>
      <c r="N27" s="28">
        <f t="shared" si="4"/>
        <v>8.3333333333333329E-2</v>
      </c>
      <c r="O27" s="28">
        <f t="shared" si="5"/>
        <v>4.1666666666666657E-2</v>
      </c>
      <c r="P27" s="28">
        <f t="shared" si="6"/>
        <v>0.12499999999999999</v>
      </c>
      <c r="Q27" s="116">
        <f>PRODUCT(NodeProb_WLW3!C51:G51)</f>
        <v>3.2391098079230164E-2</v>
      </c>
      <c r="R27" s="117">
        <f t="shared" si="7"/>
        <v>4.0488872599037697E-3</v>
      </c>
      <c r="S27" s="295"/>
      <c r="T27" s="115"/>
      <c r="U27" s="115"/>
    </row>
    <row r="28" spans="1:21" x14ac:dyDescent="0.25">
      <c r="A28" s="297"/>
      <c r="B28">
        <v>26</v>
      </c>
      <c r="D28" s="119">
        <v>1</v>
      </c>
      <c r="E28">
        <v>3</v>
      </c>
      <c r="F28" s="116">
        <f>$B$71*$B$107</f>
        <v>0.5</v>
      </c>
      <c r="G28" s="116">
        <f>$B$74*$B$109</f>
        <v>0</v>
      </c>
      <c r="H28" s="116">
        <f>$B$74*$B$107</f>
        <v>0</v>
      </c>
      <c r="I28" s="116">
        <f>0*$B$109</f>
        <v>0</v>
      </c>
      <c r="J28" s="28">
        <f t="shared" si="0"/>
        <v>0.5</v>
      </c>
      <c r="K28" s="28">
        <f t="shared" si="1"/>
        <v>0</v>
      </c>
      <c r="L28" s="108">
        <f t="shared" si="3"/>
        <v>1</v>
      </c>
      <c r="M28" s="30">
        <f t="shared" si="2"/>
        <v>0</v>
      </c>
      <c r="N28" s="28">
        <f t="shared" si="4"/>
        <v>0</v>
      </c>
      <c r="O28" s="28">
        <f t="shared" si="5"/>
        <v>0</v>
      </c>
      <c r="P28" s="28">
        <f t="shared" si="6"/>
        <v>0</v>
      </c>
      <c r="Q28" s="116">
        <f>PRODUCT(NodeProb_WLW3!C53:G53)</f>
        <v>2.7407852220887052E-2</v>
      </c>
      <c r="R28" s="116">
        <f t="shared" si="7"/>
        <v>0</v>
      </c>
      <c r="S28" s="295"/>
    </row>
    <row r="29" spans="1:21" x14ac:dyDescent="0.25">
      <c r="A29" s="297"/>
      <c r="B29">
        <v>27</v>
      </c>
      <c r="D29" s="119">
        <v>1</v>
      </c>
      <c r="E29">
        <v>3</v>
      </c>
      <c r="F29" s="116">
        <f>$B$69*$B$107</f>
        <v>0</v>
      </c>
      <c r="G29" s="116">
        <f>$B$69*$B$109</f>
        <v>0</v>
      </c>
      <c r="H29" s="116">
        <f>0*$B$107</f>
        <v>0</v>
      </c>
      <c r="I29" s="116">
        <f>0*$B$109</f>
        <v>0</v>
      </c>
      <c r="J29" s="28">
        <f t="shared" si="0"/>
        <v>0</v>
      </c>
      <c r="K29" s="28">
        <f t="shared" si="1"/>
        <v>0</v>
      </c>
      <c r="L29" s="108">
        <f t="shared" si="3"/>
        <v>0.5</v>
      </c>
      <c r="M29" s="30">
        <f t="shared" si="2"/>
        <v>0.5</v>
      </c>
      <c r="N29" s="28">
        <f t="shared" si="4"/>
        <v>0</v>
      </c>
      <c r="O29" s="28">
        <f t="shared" si="5"/>
        <v>0</v>
      </c>
      <c r="P29" s="28">
        <f t="shared" si="6"/>
        <v>0</v>
      </c>
      <c r="Q29" s="116">
        <f>PRODUCT(NodeProb_WLW3!C55:G55)</f>
        <v>3.6994265863631831E-2</v>
      </c>
      <c r="R29" s="116">
        <f t="shared" si="7"/>
        <v>0</v>
      </c>
      <c r="S29" s="295"/>
    </row>
    <row r="30" spans="1:21" x14ac:dyDescent="0.25">
      <c r="A30" s="297"/>
      <c r="B30">
        <v>28</v>
      </c>
      <c r="D30" s="119">
        <v>1</v>
      </c>
      <c r="E30">
        <v>3</v>
      </c>
      <c r="F30" s="116">
        <f>$B$69*$B$107</f>
        <v>0</v>
      </c>
      <c r="G30" s="116">
        <f>$B$69*$B$109</f>
        <v>0</v>
      </c>
      <c r="H30" s="116">
        <f>0*$B$107</f>
        <v>0</v>
      </c>
      <c r="I30" s="116">
        <f>0*$B$109</f>
        <v>0</v>
      </c>
      <c r="J30" s="28">
        <f t="shared" si="0"/>
        <v>0</v>
      </c>
      <c r="K30" s="28">
        <f t="shared" si="1"/>
        <v>0</v>
      </c>
      <c r="L30" s="108">
        <f t="shared" si="3"/>
        <v>0.5</v>
      </c>
      <c r="M30" s="30">
        <f t="shared" si="2"/>
        <v>0.5</v>
      </c>
      <c r="N30" s="28">
        <f t="shared" si="4"/>
        <v>0</v>
      </c>
      <c r="O30" s="28">
        <f t="shared" si="5"/>
        <v>0</v>
      </c>
      <c r="P30" s="28">
        <f t="shared" si="6"/>
        <v>0</v>
      </c>
      <c r="Q30" s="116">
        <f>PRODUCT(NodeProb_WLW3!C57:G57)</f>
        <v>3.6994265863631831E-2</v>
      </c>
      <c r="R30" s="116">
        <f t="shared" si="7"/>
        <v>0</v>
      </c>
      <c r="S30" s="295"/>
    </row>
    <row r="31" spans="1:21" x14ac:dyDescent="0.25">
      <c r="A31" s="297"/>
      <c r="B31">
        <v>29</v>
      </c>
      <c r="D31" s="119">
        <v>2</v>
      </c>
      <c r="E31">
        <v>4</v>
      </c>
      <c r="F31" s="116">
        <f>$B$72*$B$108</f>
        <v>0.75</v>
      </c>
      <c r="G31" s="116">
        <f>$B$72*$B$110</f>
        <v>0.75</v>
      </c>
      <c r="H31" s="116">
        <f>$B$74*$B$108</f>
        <v>0</v>
      </c>
      <c r="I31" s="116">
        <f>$B$74*$B$110</f>
        <v>0</v>
      </c>
      <c r="J31" s="28">
        <f t="shared" si="0"/>
        <v>0</v>
      </c>
      <c r="K31" s="28">
        <f t="shared" si="1"/>
        <v>0</v>
      </c>
      <c r="L31" s="108">
        <f t="shared" si="3"/>
        <v>0.5</v>
      </c>
      <c r="M31" s="30">
        <f t="shared" si="2"/>
        <v>0.5</v>
      </c>
      <c r="N31" s="28">
        <f t="shared" si="4"/>
        <v>0.375</v>
      </c>
      <c r="O31" s="28">
        <f t="shared" si="5"/>
        <v>0.375</v>
      </c>
      <c r="P31" s="28">
        <f t="shared" si="6"/>
        <v>0.75</v>
      </c>
      <c r="Q31" s="116">
        <f>PRODUCT(NodeProb_WLW3!C59:G59)</f>
        <v>0</v>
      </c>
      <c r="R31" s="116">
        <f t="shared" si="7"/>
        <v>0</v>
      </c>
      <c r="S31" s="295"/>
    </row>
    <row r="32" spans="1:21" x14ac:dyDescent="0.25">
      <c r="A32" s="297"/>
      <c r="B32">
        <v>30</v>
      </c>
      <c r="D32" s="119">
        <v>2</v>
      </c>
      <c r="E32">
        <v>4</v>
      </c>
      <c r="F32" s="116">
        <f>$B$72*$B$108</f>
        <v>0.75</v>
      </c>
      <c r="G32" s="116">
        <f>$B$72*$B$110</f>
        <v>0.75</v>
      </c>
      <c r="H32" s="116">
        <f>$B$74*$B$108</f>
        <v>0</v>
      </c>
      <c r="I32" s="116">
        <f>$B$74*$B$110</f>
        <v>0</v>
      </c>
      <c r="J32" s="28">
        <f t="shared" si="0"/>
        <v>0</v>
      </c>
      <c r="K32" s="28">
        <f t="shared" si="1"/>
        <v>0</v>
      </c>
      <c r="L32" s="108">
        <f t="shared" si="3"/>
        <v>0.5</v>
      </c>
      <c r="M32" s="30">
        <f t="shared" si="2"/>
        <v>0.5</v>
      </c>
      <c r="N32" s="28">
        <f t="shared" si="4"/>
        <v>0.375</v>
      </c>
      <c r="O32" s="28">
        <f t="shared" si="5"/>
        <v>0.375</v>
      </c>
      <c r="P32" s="28">
        <f t="shared" si="6"/>
        <v>0.75</v>
      </c>
      <c r="Q32" s="116">
        <f>PRODUCT(NodeProb_WLW3!C61:G61)</f>
        <v>0</v>
      </c>
      <c r="R32" s="116">
        <f t="shared" si="7"/>
        <v>0</v>
      </c>
      <c r="S32" s="295"/>
    </row>
    <row r="33" spans="1:21" x14ac:dyDescent="0.25">
      <c r="A33" s="297"/>
      <c r="B33">
        <v>31</v>
      </c>
      <c r="D33" s="119">
        <v>2</v>
      </c>
      <c r="E33">
        <v>4</v>
      </c>
      <c r="F33" s="116">
        <f>$B$72*$B$108</f>
        <v>0.75</v>
      </c>
      <c r="G33" s="116">
        <f>1*$B$110</f>
        <v>1</v>
      </c>
      <c r="H33" s="116">
        <f>$B$73*$B$108</f>
        <v>0.16666666666666666</v>
      </c>
      <c r="I33" s="220">
        <f>$B$72*$B$110</f>
        <v>0.75</v>
      </c>
      <c r="J33" s="28">
        <f t="shared" si="0"/>
        <v>0.5</v>
      </c>
      <c r="K33" s="28">
        <f t="shared" si="1"/>
        <v>0.75</v>
      </c>
      <c r="L33" s="108">
        <f t="shared" si="3"/>
        <v>0.7857142857142857</v>
      </c>
      <c r="M33" s="30">
        <f t="shared" si="2"/>
        <v>0.2142857142857143</v>
      </c>
      <c r="N33" s="28">
        <f t="shared" si="4"/>
        <v>0.125</v>
      </c>
      <c r="O33" s="28">
        <f t="shared" si="5"/>
        <v>5.3571428571428568E-2</v>
      </c>
      <c r="P33" s="28">
        <f t="shared" si="6"/>
        <v>0.17857142857142858</v>
      </c>
      <c r="Q33" s="116">
        <f>PRODUCT(NodeProb_WLW3!C63:G63)</f>
        <v>4.4697122297161192E-3</v>
      </c>
      <c r="R33" s="116">
        <f t="shared" si="7"/>
        <v>7.981628981635927E-4</v>
      </c>
      <c r="S33" s="295"/>
    </row>
    <row r="34" spans="1:21" x14ac:dyDescent="0.25">
      <c r="A34" s="297"/>
      <c r="B34">
        <v>32</v>
      </c>
      <c r="D34" s="119">
        <v>2</v>
      </c>
      <c r="E34">
        <v>4</v>
      </c>
      <c r="F34" s="116">
        <f>$B$71*$B$108</f>
        <v>0.5</v>
      </c>
      <c r="G34" s="221">
        <f>1*$B$110</f>
        <v>1</v>
      </c>
      <c r="H34" s="116">
        <f>$B$69*$B$108</f>
        <v>0</v>
      </c>
      <c r="I34" s="116">
        <f>$B$71*$B$110</f>
        <v>0.5</v>
      </c>
      <c r="J34" s="28">
        <f t="shared" si="0"/>
        <v>0</v>
      </c>
      <c r="K34" s="28">
        <f t="shared" si="1"/>
        <v>0.5</v>
      </c>
      <c r="L34" s="108">
        <f t="shared" si="3"/>
        <v>0.5</v>
      </c>
      <c r="M34" s="30">
        <f t="shared" si="2"/>
        <v>0.5</v>
      </c>
      <c r="N34" s="28">
        <f t="shared" si="4"/>
        <v>0.25</v>
      </c>
      <c r="O34" s="28">
        <f t="shared" si="5"/>
        <v>0.25</v>
      </c>
      <c r="P34" s="28">
        <f t="shared" si="6"/>
        <v>0.5</v>
      </c>
      <c r="Q34" s="116">
        <f>PRODUCT(NodeProb_WLW3!C65:G65)</f>
        <v>0.11174280574290299</v>
      </c>
      <c r="R34" s="116">
        <f t="shared" si="7"/>
        <v>5.5871402871451495E-2</v>
      </c>
      <c r="S34" s="296"/>
    </row>
    <row r="35" spans="1:21" x14ac:dyDescent="0.25">
      <c r="A35" s="297" t="s">
        <v>56</v>
      </c>
      <c r="B35" s="115">
        <v>33</v>
      </c>
      <c r="C35" s="115"/>
      <c r="D35" s="115">
        <v>1</v>
      </c>
      <c r="E35" s="115">
        <v>3</v>
      </c>
      <c r="F35" s="222">
        <f>($L$3*1+$M$3*1)*$B$107</f>
        <v>1</v>
      </c>
      <c r="G35" s="117">
        <f>($L$4*$B$71+$M$4*$B$72)*$B$109</f>
        <v>0.5</v>
      </c>
      <c r="H35" s="117">
        <f>($L$4*$B$71+$M$4*$B$72)*$B$107</f>
        <v>0.5</v>
      </c>
      <c r="I35" s="223">
        <f>($L$3*$B$69+$M$3*$B$73)*$B$109</f>
        <v>4.1666666666666664E-2</v>
      </c>
      <c r="J35" s="28">
        <f t="shared" si="0"/>
        <v>0.54166666666666674</v>
      </c>
      <c r="K35" s="28">
        <f t="shared" si="1"/>
        <v>4.1666666666666664E-2</v>
      </c>
      <c r="L35" s="108">
        <f t="shared" si="3"/>
        <v>0.54166666666666674</v>
      </c>
      <c r="M35" s="30">
        <f t="shared" si="2"/>
        <v>0.45833333333333326</v>
      </c>
      <c r="N35" s="28">
        <f t="shared" si="4"/>
        <v>0.22916666666666666</v>
      </c>
      <c r="O35" s="28">
        <f t="shared" si="5"/>
        <v>0.21006944444444442</v>
      </c>
      <c r="P35" s="28">
        <f t="shared" si="6"/>
        <v>0.43923611111111105</v>
      </c>
      <c r="Q35" s="117">
        <f>PRODUCT(NodeProb_WLW3!D3:G3)</f>
        <v>5.9798950300117212E-2</v>
      </c>
      <c r="R35" s="117">
        <f t="shared" si="7"/>
        <v>2.626585837835009E-2</v>
      </c>
      <c r="S35" s="298">
        <f>SUM(R35:R50)</f>
        <v>0.26197992142735993</v>
      </c>
      <c r="T35" s="115"/>
      <c r="U35" s="115"/>
    </row>
    <row r="36" spans="1:21" x14ac:dyDescent="0.25">
      <c r="A36" s="297"/>
      <c r="B36">
        <v>34</v>
      </c>
      <c r="D36" s="119">
        <v>1</v>
      </c>
      <c r="E36">
        <v>3</v>
      </c>
      <c r="F36" s="224">
        <f>($L$5*1+$M$5*1)*$B$107</f>
        <v>1</v>
      </c>
      <c r="G36" s="221">
        <f>($L$6*1+$M$6*1)*$B$109</f>
        <v>1</v>
      </c>
      <c r="H36" s="221">
        <f>($L$6*$B$68+$M$6*$B$68)*$B$107</f>
        <v>0.5</v>
      </c>
      <c r="I36" s="225">
        <f>($L$5*$B$68+$M$5*$B$68)*$B$109</f>
        <v>0.5</v>
      </c>
      <c r="J36" s="28">
        <f t="shared" si="0"/>
        <v>0.5</v>
      </c>
      <c r="K36" s="28">
        <f t="shared" si="1"/>
        <v>0.5</v>
      </c>
      <c r="L36" s="108">
        <f t="shared" si="3"/>
        <v>0.5</v>
      </c>
      <c r="M36" s="30">
        <f t="shared" si="2"/>
        <v>0.5</v>
      </c>
      <c r="N36" s="28">
        <f t="shared" si="4"/>
        <v>0.25</v>
      </c>
      <c r="O36" s="28">
        <f t="shared" si="5"/>
        <v>0.25</v>
      </c>
      <c r="P36" s="28">
        <f t="shared" si="6"/>
        <v>0.5</v>
      </c>
      <c r="Q36" s="116">
        <f>PRODUCT(NodeProb_WLW3!D7:G7)</f>
        <v>7.3988531727263662E-2</v>
      </c>
      <c r="R36" s="116">
        <f t="shared" si="7"/>
        <v>3.6994265863631831E-2</v>
      </c>
      <c r="S36" s="295"/>
    </row>
    <row r="37" spans="1:21" x14ac:dyDescent="0.25">
      <c r="A37" s="297"/>
      <c r="B37">
        <v>35</v>
      </c>
      <c r="D37" s="119">
        <v>2</v>
      </c>
      <c r="E37">
        <v>4</v>
      </c>
      <c r="F37" s="224">
        <f>($L$7*$B$72+$M$7*$B$72)*$B$108</f>
        <v>0.75</v>
      </c>
      <c r="G37" s="221">
        <f>($L$8*$B$72+$M$8*$B$72)*$B$110</f>
        <v>0.75</v>
      </c>
      <c r="H37" s="221">
        <f>($L$8*$B$74+$M$8*$B$74)*$B$108</f>
        <v>0</v>
      </c>
      <c r="I37" s="225">
        <f>(($L$7*$B$74+$M$7*$B$74)*$B$110)</f>
        <v>0</v>
      </c>
      <c r="J37" s="28">
        <f t="shared" si="0"/>
        <v>0</v>
      </c>
      <c r="K37" s="28">
        <f t="shared" si="1"/>
        <v>0</v>
      </c>
      <c r="L37" s="108">
        <f t="shared" si="3"/>
        <v>0.5</v>
      </c>
      <c r="M37" s="30">
        <f t="shared" si="2"/>
        <v>0.5</v>
      </c>
      <c r="N37" s="28">
        <f t="shared" si="4"/>
        <v>0.375</v>
      </c>
      <c r="O37" s="28">
        <f t="shared" si="5"/>
        <v>0.375</v>
      </c>
      <c r="P37" s="28">
        <f t="shared" si="6"/>
        <v>0.75</v>
      </c>
      <c r="Q37" s="116">
        <f>PRODUCT(NodeProb_WLW3!D11:G11)</f>
        <v>0</v>
      </c>
      <c r="R37" s="116">
        <f t="shared" si="7"/>
        <v>0</v>
      </c>
      <c r="S37" s="295"/>
    </row>
    <row r="38" spans="1:21" x14ac:dyDescent="0.25">
      <c r="A38" s="297"/>
      <c r="B38" s="1">
        <v>36</v>
      </c>
      <c r="C38" s="1"/>
      <c r="D38" s="121">
        <v>2</v>
      </c>
      <c r="E38" s="1">
        <v>4</v>
      </c>
      <c r="F38" s="226">
        <f>($L$9*$B$74+$M$9*$B$73)*$B$108</f>
        <v>3.5714285714285712E-2</v>
      </c>
      <c r="G38" s="118">
        <f>($L$10*$B$71+$M$10*$B$68)*$B$110</f>
        <v>0.5</v>
      </c>
      <c r="H38" s="118">
        <f>($L$10*0+$M$10*0)*$B$108</f>
        <v>0</v>
      </c>
      <c r="I38" s="227">
        <f>($L$9*$B$74+$M$9*$B$73)*$B$110</f>
        <v>3.5714285714285712E-2</v>
      </c>
      <c r="J38" s="28">
        <f t="shared" si="0"/>
        <v>0</v>
      </c>
      <c r="K38" s="28">
        <f t="shared" si="1"/>
        <v>0.4642857142857143</v>
      </c>
      <c r="L38" s="108">
        <f t="shared" si="3"/>
        <v>3.8461538461538457E-2</v>
      </c>
      <c r="M38" s="30">
        <f t="shared" si="2"/>
        <v>0.96153846153846156</v>
      </c>
      <c r="N38" s="28">
        <f t="shared" si="4"/>
        <v>1.3736263736263735E-3</v>
      </c>
      <c r="O38" s="28">
        <f t="shared" si="5"/>
        <v>1.7857142857142856E-2</v>
      </c>
      <c r="P38" s="28">
        <f t="shared" si="6"/>
        <v>1.9230769230769228E-2</v>
      </c>
      <c r="Q38" s="118">
        <f>PRODUCT(NodeProb_WLW3!D15:G15)</f>
        <v>0.11621251797261911</v>
      </c>
      <c r="R38" s="118">
        <f t="shared" si="7"/>
        <v>2.2348561148580596E-3</v>
      </c>
      <c r="S38" s="295"/>
      <c r="T38" s="1"/>
      <c r="U38" s="1"/>
    </row>
    <row r="39" spans="1:21" x14ac:dyDescent="0.25">
      <c r="A39" s="297"/>
      <c r="B39">
        <v>37</v>
      </c>
      <c r="D39">
        <v>1</v>
      </c>
      <c r="E39">
        <v>4</v>
      </c>
      <c r="F39" s="222">
        <f>($L$11*1+$M$11*1)*$B$107</f>
        <v>1</v>
      </c>
      <c r="G39" s="117">
        <f>($L$12*$B$71+$M$12*$B$72)*$B$110</f>
        <v>0.5</v>
      </c>
      <c r="H39" s="117">
        <f>($L$12*$B$71+$M$12*$B$72)*$B$107</f>
        <v>0.5</v>
      </c>
      <c r="I39" s="223">
        <f>($L$11*$B$69+$M$11*$B$73)*$B$110</f>
        <v>4.1666666666666664E-2</v>
      </c>
      <c r="J39" s="28">
        <f t="shared" si="0"/>
        <v>0.54166666666666674</v>
      </c>
      <c r="K39" s="28">
        <f t="shared" si="1"/>
        <v>4.1666666666666664E-2</v>
      </c>
      <c r="L39" s="108">
        <f t="shared" si="3"/>
        <v>0.54166666666666674</v>
      </c>
      <c r="M39" s="30">
        <f t="shared" si="2"/>
        <v>0.45833333333333326</v>
      </c>
      <c r="N39" s="28">
        <f t="shared" si="4"/>
        <v>0.22916666666666666</v>
      </c>
      <c r="O39" s="28">
        <f t="shared" si="5"/>
        <v>0.21006944444444442</v>
      </c>
      <c r="P39" s="28">
        <f t="shared" si="6"/>
        <v>0.43923611111111105</v>
      </c>
      <c r="Q39" s="116">
        <f>PRODUCT(NodeProb_WLW3!D19:G19)</f>
        <v>5.9798950300117212E-2</v>
      </c>
      <c r="R39" s="116">
        <f t="shared" si="7"/>
        <v>2.626585837835009E-2</v>
      </c>
      <c r="S39" s="295"/>
    </row>
    <row r="40" spans="1:21" x14ac:dyDescent="0.25">
      <c r="A40" s="297"/>
      <c r="B40">
        <v>38</v>
      </c>
      <c r="D40" s="119">
        <v>1</v>
      </c>
      <c r="E40">
        <v>4</v>
      </c>
      <c r="F40" s="224">
        <f>($L$13*1+$M$13*1)*$B$107</f>
        <v>1</v>
      </c>
      <c r="G40" s="221">
        <f>($L$14*1+$M$14*1)*$B$110</f>
        <v>1</v>
      </c>
      <c r="H40" s="221">
        <f>($L$14*$B$68+$M$14*$B$68)*$B$107</f>
        <v>0.5</v>
      </c>
      <c r="I40" s="225">
        <f>($L$13*$B$68+$M$13*$B$68)*$B$110</f>
        <v>0.5</v>
      </c>
      <c r="J40" s="28">
        <f t="shared" si="0"/>
        <v>0.5</v>
      </c>
      <c r="K40" s="28">
        <f t="shared" si="1"/>
        <v>0.5</v>
      </c>
      <c r="L40" s="108">
        <f t="shared" si="3"/>
        <v>0.5</v>
      </c>
      <c r="M40" s="30">
        <f t="shared" si="2"/>
        <v>0.5</v>
      </c>
      <c r="N40" s="28">
        <f t="shared" si="4"/>
        <v>0.25</v>
      </c>
      <c r="O40" s="28">
        <f t="shared" si="5"/>
        <v>0.25</v>
      </c>
      <c r="P40" s="28">
        <f t="shared" si="6"/>
        <v>0.5</v>
      </c>
      <c r="Q40" s="116">
        <f>PRODUCT(NodeProb_WLW3!D23:G23)</f>
        <v>7.3988531727263662E-2</v>
      </c>
      <c r="R40" s="116">
        <f t="shared" si="7"/>
        <v>3.6994265863631831E-2</v>
      </c>
      <c r="S40" s="295"/>
    </row>
    <row r="41" spans="1:21" x14ac:dyDescent="0.25">
      <c r="A41" s="297"/>
      <c r="B41">
        <v>39</v>
      </c>
      <c r="D41" s="119">
        <v>2</v>
      </c>
      <c r="E41">
        <v>3</v>
      </c>
      <c r="F41" s="224">
        <f>($L$15*$B$72+$M$15*$B$72)*$B$108</f>
        <v>0.75</v>
      </c>
      <c r="G41" s="221">
        <f>($L$16*$B$72+$M$16*$B$72)*$B$109</f>
        <v>0.75</v>
      </c>
      <c r="H41" s="221">
        <f>($L$16*$B$74+$M$16*$B$74)*$B$108</f>
        <v>0</v>
      </c>
      <c r="I41" s="225">
        <f>($L$15*$B$74+$M$15*$B$74)*$B$109</f>
        <v>0</v>
      </c>
      <c r="J41" s="28">
        <f t="shared" si="0"/>
        <v>0</v>
      </c>
      <c r="K41" s="28">
        <f t="shared" si="1"/>
        <v>0</v>
      </c>
      <c r="L41" s="108">
        <f t="shared" si="3"/>
        <v>0.5</v>
      </c>
      <c r="M41" s="30">
        <f t="shared" si="2"/>
        <v>0.5</v>
      </c>
      <c r="N41" s="28">
        <f t="shared" si="4"/>
        <v>0.375</v>
      </c>
      <c r="O41" s="28">
        <f t="shared" si="5"/>
        <v>0.375</v>
      </c>
      <c r="P41" s="28">
        <f t="shared" si="6"/>
        <v>0.75</v>
      </c>
      <c r="Q41" s="116">
        <f>PRODUCT(NodeProb_WLW3!D27:G27)</f>
        <v>0</v>
      </c>
      <c r="R41" s="116">
        <f t="shared" si="7"/>
        <v>0</v>
      </c>
      <c r="S41" s="295"/>
    </row>
    <row r="42" spans="1:21" x14ac:dyDescent="0.25">
      <c r="A42" s="297"/>
      <c r="B42" s="1">
        <v>40</v>
      </c>
      <c r="C42" s="1"/>
      <c r="D42" s="121">
        <v>2</v>
      </c>
      <c r="E42" s="1">
        <v>3</v>
      </c>
      <c r="F42" s="226">
        <f>($L$17*$B$74+$M$17*$B$73)*$B$108</f>
        <v>3.5714285714285712E-2</v>
      </c>
      <c r="G42" s="118">
        <f>($L$18*$B$71+$M$18*$B$68)*$B$109</f>
        <v>0.5</v>
      </c>
      <c r="H42" s="118">
        <f>($L$18*0+$M$18*0)*$B$108</f>
        <v>0</v>
      </c>
      <c r="I42" s="227">
        <f>($L$17*$B$74+$M$17*$B$73)*$B$109</f>
        <v>3.5714285714285712E-2</v>
      </c>
      <c r="J42" s="28">
        <f t="shared" si="0"/>
        <v>0</v>
      </c>
      <c r="K42" s="28">
        <f t="shared" si="1"/>
        <v>0.4642857142857143</v>
      </c>
      <c r="L42" s="108">
        <f t="shared" si="3"/>
        <v>3.8461538461538457E-2</v>
      </c>
      <c r="M42" s="30">
        <f t="shared" si="2"/>
        <v>0.96153846153846156</v>
      </c>
      <c r="N42" s="28">
        <f t="shared" si="4"/>
        <v>1.3736263736263735E-3</v>
      </c>
      <c r="O42" s="28">
        <f t="shared" si="5"/>
        <v>1.7857142857142856E-2</v>
      </c>
      <c r="P42" s="28">
        <f t="shared" si="6"/>
        <v>1.9230769230769228E-2</v>
      </c>
      <c r="Q42" s="118">
        <f>PRODUCT(NodeProb_WLW3!D31:G31)</f>
        <v>0.11621251797261911</v>
      </c>
      <c r="R42" s="118">
        <f t="shared" si="7"/>
        <v>2.2348561148580596E-3</v>
      </c>
      <c r="S42" s="295"/>
      <c r="T42" s="1"/>
      <c r="U42" s="1"/>
    </row>
    <row r="43" spans="1:21" x14ac:dyDescent="0.25">
      <c r="A43" s="297"/>
      <c r="B43">
        <v>41</v>
      </c>
      <c r="D43">
        <v>2</v>
      </c>
      <c r="E43">
        <v>3</v>
      </c>
      <c r="F43" s="222">
        <f>($L$19*1+$M$19*1)*$B$108</f>
        <v>1</v>
      </c>
      <c r="G43" s="117">
        <f>($L$20*$B$71+$M$20*$B$72)*$B$109</f>
        <v>0.5</v>
      </c>
      <c r="H43" s="117">
        <f>($L$20*$B$71+$M$20*$B$72)*$B$108</f>
        <v>0.5</v>
      </c>
      <c r="I43" s="223">
        <f>($L$19*$B$69+$M$19*$B$73)*$B$109</f>
        <v>4.1666666666666664E-2</v>
      </c>
      <c r="J43" s="28">
        <f t="shared" si="0"/>
        <v>0.54166666666666674</v>
      </c>
      <c r="K43" s="28">
        <f t="shared" si="1"/>
        <v>4.1666666666666664E-2</v>
      </c>
      <c r="L43" s="108">
        <f t="shared" si="3"/>
        <v>0.54166666666666674</v>
      </c>
      <c r="M43" s="30">
        <f t="shared" si="2"/>
        <v>0.45833333333333326</v>
      </c>
      <c r="N43" s="28">
        <f t="shared" si="4"/>
        <v>0.22916666666666666</v>
      </c>
      <c r="O43" s="28">
        <f t="shared" si="5"/>
        <v>0.21006944444444442</v>
      </c>
      <c r="P43" s="28">
        <f t="shared" si="6"/>
        <v>0.43923611111111105</v>
      </c>
      <c r="Q43" s="116">
        <f>PRODUCT(NodeProb_WLW3!D35:G35)</f>
        <v>5.9798950300117212E-2</v>
      </c>
      <c r="R43" s="116">
        <f t="shared" si="7"/>
        <v>2.626585837835009E-2</v>
      </c>
      <c r="S43" s="295"/>
    </row>
    <row r="44" spans="1:21" x14ac:dyDescent="0.25">
      <c r="A44" s="297"/>
      <c r="B44">
        <v>42</v>
      </c>
      <c r="D44" s="119">
        <v>2</v>
      </c>
      <c r="E44">
        <v>3</v>
      </c>
      <c r="F44" s="224">
        <f>($L$21*1+$M$21*1)*$B$108</f>
        <v>1</v>
      </c>
      <c r="G44" s="221">
        <f>($L$22*1+$M$22*1)*$B$109</f>
        <v>1</v>
      </c>
      <c r="H44" s="221">
        <f>($L$22*$B$68+$M$22*$B$68)*$B$108</f>
        <v>0.5</v>
      </c>
      <c r="I44" s="225">
        <f>($L$21*$B$68+$M$21*$B$68)*$B$109</f>
        <v>0.5</v>
      </c>
      <c r="J44" s="28">
        <f t="shared" si="0"/>
        <v>0.5</v>
      </c>
      <c r="K44" s="28">
        <f t="shared" si="1"/>
        <v>0.5</v>
      </c>
      <c r="L44" s="108">
        <f t="shared" si="3"/>
        <v>0.5</v>
      </c>
      <c r="M44" s="30">
        <f t="shared" si="2"/>
        <v>0.5</v>
      </c>
      <c r="N44" s="28">
        <f t="shared" si="4"/>
        <v>0.25</v>
      </c>
      <c r="O44" s="28">
        <f t="shared" si="5"/>
        <v>0.25</v>
      </c>
      <c r="P44" s="28">
        <f t="shared" si="6"/>
        <v>0.5</v>
      </c>
      <c r="Q44" s="116">
        <f>PRODUCT(NodeProb_WLW3!D39:G39)</f>
        <v>7.3988531727263662E-2</v>
      </c>
      <c r="R44" s="116">
        <f t="shared" si="7"/>
        <v>3.6994265863631831E-2</v>
      </c>
      <c r="S44" s="295"/>
    </row>
    <row r="45" spans="1:21" x14ac:dyDescent="0.25">
      <c r="A45" s="297"/>
      <c r="B45">
        <v>43</v>
      </c>
      <c r="D45" s="119">
        <v>1</v>
      </c>
      <c r="E45">
        <v>4</v>
      </c>
      <c r="F45" s="224">
        <f>($L$23*$B$72+$M$23*$B$72)*$B$107</f>
        <v>0.75</v>
      </c>
      <c r="G45" s="221">
        <f>($L$24*$B$72+$M$24*$B$72)*$B$110</f>
        <v>0.75</v>
      </c>
      <c r="H45" s="221">
        <f>($L$24*$B$74+$M$24*$B$74)*$B$107</f>
        <v>0</v>
      </c>
      <c r="I45" s="225">
        <f>($L$23*$B$74+$M$23*$B$74)*$B$110</f>
        <v>0</v>
      </c>
      <c r="J45" s="28">
        <f t="shared" si="0"/>
        <v>0</v>
      </c>
      <c r="K45" s="28">
        <f t="shared" si="1"/>
        <v>0</v>
      </c>
      <c r="L45" s="108">
        <f t="shared" si="3"/>
        <v>0.5</v>
      </c>
      <c r="M45" s="30">
        <f t="shared" si="2"/>
        <v>0.5</v>
      </c>
      <c r="N45" s="28">
        <f t="shared" si="4"/>
        <v>0.375</v>
      </c>
      <c r="O45" s="28">
        <f t="shared" si="5"/>
        <v>0.375</v>
      </c>
      <c r="P45" s="28">
        <f t="shared" si="6"/>
        <v>0.75</v>
      </c>
      <c r="Q45" s="116">
        <f>PRODUCT(NodeProb_WLW3!D43:G43)</f>
        <v>0</v>
      </c>
      <c r="R45" s="116">
        <f t="shared" si="7"/>
        <v>0</v>
      </c>
      <c r="S45" s="295"/>
    </row>
    <row r="46" spans="1:21" x14ac:dyDescent="0.25">
      <c r="A46" s="297"/>
      <c r="B46">
        <v>44</v>
      </c>
      <c r="D46" s="119">
        <v>1</v>
      </c>
      <c r="E46">
        <v>4</v>
      </c>
      <c r="F46" s="226">
        <f>($L$25*$B$74+$M$25*$B$73)*$B$107</f>
        <v>3.5714285714285712E-2</v>
      </c>
      <c r="G46" s="118">
        <f>($L$26*$B$71+$M$26*$B$68)*$B$110</f>
        <v>0.5</v>
      </c>
      <c r="H46" s="118">
        <f>($L$26*0+$M$26*0)*$B$107</f>
        <v>0</v>
      </c>
      <c r="I46" s="227">
        <f>($L$25*$B$74+$M$25*$B$73)*$B$110</f>
        <v>3.5714285714285712E-2</v>
      </c>
      <c r="J46" s="28">
        <f t="shared" si="0"/>
        <v>0</v>
      </c>
      <c r="K46" s="28">
        <f t="shared" si="1"/>
        <v>0.4642857142857143</v>
      </c>
      <c r="L46" s="108">
        <f t="shared" si="3"/>
        <v>3.8461538461538457E-2</v>
      </c>
      <c r="M46" s="30">
        <f t="shared" si="2"/>
        <v>0.96153846153846156</v>
      </c>
      <c r="N46" s="28">
        <f t="shared" si="4"/>
        <v>1.3736263736263735E-3</v>
      </c>
      <c r="O46" s="28">
        <f t="shared" si="5"/>
        <v>1.7857142857142856E-2</v>
      </c>
      <c r="P46" s="28">
        <f t="shared" si="6"/>
        <v>1.9230769230769228E-2</v>
      </c>
      <c r="Q46" s="118">
        <f>PRODUCT(NodeProb_WLW3!D47:G47)</f>
        <v>0.11621251797261911</v>
      </c>
      <c r="R46" s="116">
        <f t="shared" si="7"/>
        <v>2.2348561148580596E-3</v>
      </c>
      <c r="S46" s="295"/>
    </row>
    <row r="47" spans="1:21" x14ac:dyDescent="0.25">
      <c r="A47" s="297"/>
      <c r="B47" s="115">
        <v>45</v>
      </c>
      <c r="C47" s="115"/>
      <c r="D47" s="115">
        <v>2</v>
      </c>
      <c r="E47" s="115">
        <v>4</v>
      </c>
      <c r="F47" s="222">
        <f>($L$27*1+$M$27*1)*$B$108</f>
        <v>1</v>
      </c>
      <c r="G47" s="117">
        <f>($L$28*$B$71+$M$28*$B$72)*$B$110</f>
        <v>0.5</v>
      </c>
      <c r="H47" s="117">
        <f>($L$28*$B$71+$M$28*$B$72)*$B$108</f>
        <v>0.5</v>
      </c>
      <c r="I47" s="223">
        <f>($L$27*$B$69+$M$27*$B$73)*$B$110</f>
        <v>4.1666666666666664E-2</v>
      </c>
      <c r="J47" s="28">
        <f t="shared" si="0"/>
        <v>0.54166666666666674</v>
      </c>
      <c r="K47" s="28">
        <f t="shared" si="1"/>
        <v>4.1666666666666664E-2</v>
      </c>
      <c r="L47" s="108">
        <f t="shared" si="3"/>
        <v>0.54166666666666674</v>
      </c>
      <c r="M47" s="30">
        <f t="shared" si="2"/>
        <v>0.45833333333333326</v>
      </c>
      <c r="N47" s="28">
        <f t="shared" si="4"/>
        <v>0.22916666666666666</v>
      </c>
      <c r="O47" s="28">
        <f t="shared" si="5"/>
        <v>0.21006944444444442</v>
      </c>
      <c r="P47" s="28">
        <f t="shared" si="6"/>
        <v>0.43923611111111105</v>
      </c>
      <c r="Q47" s="116">
        <f>PRODUCT(NodeProb_WLW3!D51:G51)</f>
        <v>5.9798950300117212E-2</v>
      </c>
      <c r="R47" s="117">
        <f t="shared" si="7"/>
        <v>2.626585837835009E-2</v>
      </c>
      <c r="S47" s="295"/>
      <c r="T47" s="115"/>
      <c r="U47" s="115"/>
    </row>
    <row r="48" spans="1:21" x14ac:dyDescent="0.25">
      <c r="A48" s="297"/>
      <c r="B48">
        <v>46</v>
      </c>
      <c r="D48" s="119">
        <v>2</v>
      </c>
      <c r="E48">
        <v>4</v>
      </c>
      <c r="F48" s="224">
        <f>($L$29*1+$M$29*1)*$B$108</f>
        <v>1</v>
      </c>
      <c r="G48" s="221">
        <f>($L$30*1+$M$30*1)*$B$110</f>
        <v>1</v>
      </c>
      <c r="H48" s="221">
        <f>($L$30*$B$68+$M$30*$B$68)*$B$108</f>
        <v>0.5</v>
      </c>
      <c r="I48" s="225">
        <f>($L$29*$B$68+$M$29*$B$68)*$B$110</f>
        <v>0.5</v>
      </c>
      <c r="J48" s="28">
        <f t="shared" si="0"/>
        <v>0.5</v>
      </c>
      <c r="K48" s="28">
        <f t="shared" si="1"/>
        <v>0.5</v>
      </c>
      <c r="L48" s="108">
        <f t="shared" si="3"/>
        <v>0.5</v>
      </c>
      <c r="M48" s="30">
        <f t="shared" si="2"/>
        <v>0.5</v>
      </c>
      <c r="N48" s="28">
        <f t="shared" si="4"/>
        <v>0.25</v>
      </c>
      <c r="O48" s="28">
        <f t="shared" si="5"/>
        <v>0.25</v>
      </c>
      <c r="P48" s="28">
        <f t="shared" si="6"/>
        <v>0.5</v>
      </c>
      <c r="Q48" s="116">
        <f>PRODUCT(NodeProb_WLW3!D55:G55)</f>
        <v>7.3988531727263662E-2</v>
      </c>
      <c r="R48" s="116">
        <f t="shared" si="7"/>
        <v>3.6994265863631831E-2</v>
      </c>
      <c r="S48" s="295"/>
    </row>
    <row r="49" spans="1:21" x14ac:dyDescent="0.25">
      <c r="A49" s="297"/>
      <c r="B49">
        <v>47</v>
      </c>
      <c r="D49" s="119">
        <v>1</v>
      </c>
      <c r="E49">
        <v>3</v>
      </c>
      <c r="F49" s="224">
        <f>($L$31*$B$72+$M$31*$B$72)*$B$107</f>
        <v>0.75</v>
      </c>
      <c r="G49" s="221">
        <f>($L$32*$B$72+$M$32*$B$72)*$B$109</f>
        <v>0.75</v>
      </c>
      <c r="H49" s="221">
        <f>($L$32*$B$74+$M$32*$B$74)*$B$107</f>
        <v>0</v>
      </c>
      <c r="I49" s="225">
        <f>($L$31*$B$74+$M$31*$B$74)*$B$109</f>
        <v>0</v>
      </c>
      <c r="J49" s="28">
        <f t="shared" si="0"/>
        <v>0</v>
      </c>
      <c r="K49" s="28">
        <f t="shared" si="1"/>
        <v>0</v>
      </c>
      <c r="L49" s="108">
        <f t="shared" si="3"/>
        <v>0.5</v>
      </c>
      <c r="M49" s="30">
        <f t="shared" si="2"/>
        <v>0.5</v>
      </c>
      <c r="N49" s="28">
        <f t="shared" si="4"/>
        <v>0.375</v>
      </c>
      <c r="O49" s="28">
        <f t="shared" si="5"/>
        <v>0.375</v>
      </c>
      <c r="P49" s="28">
        <f t="shared" si="6"/>
        <v>0.75</v>
      </c>
      <c r="Q49" s="116">
        <f>PRODUCT(NodeProb_WLW3!D59:G59)</f>
        <v>0</v>
      </c>
      <c r="R49" s="116">
        <f t="shared" si="7"/>
        <v>0</v>
      </c>
      <c r="S49" s="295"/>
    </row>
    <row r="50" spans="1:21" x14ac:dyDescent="0.25">
      <c r="A50" s="297"/>
      <c r="B50">
        <v>48</v>
      </c>
      <c r="D50" s="119">
        <v>1</v>
      </c>
      <c r="E50">
        <v>3</v>
      </c>
      <c r="F50" s="224">
        <f>($L$33*$B$74+$M$33*$B$73)*$B$107</f>
        <v>3.5714285714285712E-2</v>
      </c>
      <c r="G50" s="221">
        <f>($L$34*$B$71+$M$34*$B$68)*$B$109</f>
        <v>0.5</v>
      </c>
      <c r="H50" s="221">
        <f>($L$34*0+$M$34*0)*$B$107</f>
        <v>0</v>
      </c>
      <c r="I50" s="225">
        <f>($L$33*$B$74+$M$33*$B$73)*$B$109</f>
        <v>3.5714285714285712E-2</v>
      </c>
      <c r="J50" s="28">
        <f t="shared" si="0"/>
        <v>0</v>
      </c>
      <c r="K50" s="28">
        <f t="shared" si="1"/>
        <v>0.4642857142857143</v>
      </c>
      <c r="L50" s="108">
        <f t="shared" si="3"/>
        <v>3.8461538461538457E-2</v>
      </c>
      <c r="M50" s="30">
        <f t="shared" si="2"/>
        <v>0.96153846153846156</v>
      </c>
      <c r="N50" s="28">
        <f t="shared" si="4"/>
        <v>1.3736263736263735E-3</v>
      </c>
      <c r="O50" s="28">
        <f t="shared" si="5"/>
        <v>1.7857142857142856E-2</v>
      </c>
      <c r="P50" s="28">
        <f t="shared" si="6"/>
        <v>1.9230769230769228E-2</v>
      </c>
      <c r="Q50" s="116">
        <f>PRODUCT(NodeProb_WLW3!D63:G63)</f>
        <v>0.11621251797261911</v>
      </c>
      <c r="R50" s="116">
        <f t="shared" si="7"/>
        <v>2.2348561148580596E-3</v>
      </c>
      <c r="S50" s="296"/>
    </row>
    <row r="51" spans="1:21" x14ac:dyDescent="0.25">
      <c r="A51" s="292" t="s">
        <v>57</v>
      </c>
      <c r="B51" s="115">
        <v>49</v>
      </c>
      <c r="C51" s="115"/>
      <c r="D51" s="115">
        <v>2</v>
      </c>
      <c r="E51" s="115">
        <v>3</v>
      </c>
      <c r="F51" s="222">
        <f>$L$35*$J$3+$M$35*$J$4</f>
        <v>0.40972222222222221</v>
      </c>
      <c r="G51" s="117">
        <f>$K$36</f>
        <v>0.5</v>
      </c>
      <c r="H51" s="117">
        <f>$L$36*$J$5+$M$36*$J$6</f>
        <v>0</v>
      </c>
      <c r="I51" s="223">
        <f>$K$35</f>
        <v>4.1666666666666664E-2</v>
      </c>
      <c r="J51" s="28">
        <f t="shared" si="0"/>
        <v>0</v>
      </c>
      <c r="K51" s="28">
        <f t="shared" si="1"/>
        <v>9.027777777777779E-2</v>
      </c>
      <c r="L51" s="108">
        <f t="shared" si="3"/>
        <v>0.44696969696969696</v>
      </c>
      <c r="M51" s="30">
        <f t="shared" si="2"/>
        <v>0.55303030303030298</v>
      </c>
      <c r="N51" s="28">
        <f t="shared" si="4"/>
        <v>0.1831334175084175</v>
      </c>
      <c r="O51" s="28">
        <f t="shared" si="5"/>
        <v>0.2048611111111111</v>
      </c>
      <c r="P51" s="28">
        <f t="shared" si="6"/>
        <v>0.3879945286195286</v>
      </c>
      <c r="Q51" s="117">
        <f>PRODUCT(NodeProb_WLW3!E3:G3)</f>
        <v>0.13378748202738089</v>
      </c>
      <c r="R51" s="117">
        <f t="shared" si="7"/>
        <v>5.1908811024407302E-2</v>
      </c>
      <c r="S51" s="295">
        <f>SUM(R51:R58)</f>
        <v>0.20763524409762921</v>
      </c>
      <c r="T51" s="115"/>
      <c r="U51" s="115"/>
    </row>
    <row r="52" spans="1:21" x14ac:dyDescent="0.25">
      <c r="A52" s="293"/>
      <c r="B52">
        <v>50</v>
      </c>
      <c r="D52" s="119">
        <v>2</v>
      </c>
      <c r="E52">
        <v>3</v>
      </c>
      <c r="F52" s="224">
        <f>$J$37</f>
        <v>0</v>
      </c>
      <c r="G52" s="221">
        <f>$L$38*$K$9+$M$38*$K$10</f>
        <v>0.50961538461538458</v>
      </c>
      <c r="H52" s="221">
        <f>$J$38</f>
        <v>0</v>
      </c>
      <c r="I52" s="225">
        <f>$L$37*$K$7+$M$37*$K$8</f>
        <v>0</v>
      </c>
      <c r="J52" s="28">
        <f t="shared" si="0"/>
        <v>0</v>
      </c>
      <c r="K52" s="28">
        <f t="shared" si="1"/>
        <v>0.50961538461538458</v>
      </c>
      <c r="L52" s="108">
        <f t="shared" si="3"/>
        <v>0</v>
      </c>
      <c r="M52" s="30">
        <f t="shared" si="2"/>
        <v>1</v>
      </c>
      <c r="N52" s="28">
        <f t="shared" si="4"/>
        <v>0</v>
      </c>
      <c r="O52" s="28">
        <f t="shared" si="5"/>
        <v>0</v>
      </c>
      <c r="P52" s="28">
        <f t="shared" si="6"/>
        <v>0</v>
      </c>
      <c r="Q52" s="116">
        <f>PRODUCT(NodeProb_WLW3!E11:G11)</f>
        <v>0.11621251797261911</v>
      </c>
      <c r="R52" s="116">
        <f t="shared" si="7"/>
        <v>0</v>
      </c>
      <c r="S52" s="295"/>
    </row>
    <row r="53" spans="1:21" x14ac:dyDescent="0.25">
      <c r="A53" s="293"/>
      <c r="B53">
        <v>51</v>
      </c>
      <c r="D53" s="119">
        <v>2</v>
      </c>
      <c r="E53">
        <v>4</v>
      </c>
      <c r="F53" s="224">
        <f>$L$39*$J$11+$M$39*$J$12</f>
        <v>0.40972222222222221</v>
      </c>
      <c r="G53" s="221">
        <f>$K$40</f>
        <v>0.5</v>
      </c>
      <c r="H53" s="221">
        <f>$L$40*$J$13+$M$40*$J$14</f>
        <v>0</v>
      </c>
      <c r="I53" s="225">
        <f>$K$39</f>
        <v>4.1666666666666664E-2</v>
      </c>
      <c r="J53" s="28">
        <f t="shared" si="0"/>
        <v>0</v>
      </c>
      <c r="K53" s="28">
        <f t="shared" si="1"/>
        <v>9.027777777777779E-2</v>
      </c>
      <c r="L53" s="108">
        <f t="shared" si="3"/>
        <v>0.44696969696969696</v>
      </c>
      <c r="M53" s="30">
        <f t="shared" si="2"/>
        <v>0.55303030303030298</v>
      </c>
      <c r="N53" s="28">
        <f t="shared" si="4"/>
        <v>0.1831334175084175</v>
      </c>
      <c r="O53" s="28">
        <f t="shared" si="5"/>
        <v>0.2048611111111111</v>
      </c>
      <c r="P53" s="28">
        <f t="shared" si="6"/>
        <v>0.3879945286195286</v>
      </c>
      <c r="Q53" s="116">
        <f>PRODUCT(NodeProb_WLW3!E19:G19)</f>
        <v>0.13378748202738089</v>
      </c>
      <c r="R53" s="116">
        <f t="shared" si="7"/>
        <v>5.1908811024407302E-2</v>
      </c>
      <c r="S53" s="295"/>
    </row>
    <row r="54" spans="1:21" x14ac:dyDescent="0.25">
      <c r="A54" s="293"/>
      <c r="B54">
        <v>52</v>
      </c>
      <c r="D54" s="119">
        <v>2</v>
      </c>
      <c r="E54">
        <v>4</v>
      </c>
      <c r="F54" s="224">
        <f>$J$41</f>
        <v>0</v>
      </c>
      <c r="G54" s="221">
        <f>$L$42*$K$17+$M$42*$K$18</f>
        <v>0.50961538461538458</v>
      </c>
      <c r="H54" s="221">
        <f>$J$42</f>
        <v>0</v>
      </c>
      <c r="I54" s="225">
        <f>$L$41*$K$15+$M$41*$K$16</f>
        <v>0</v>
      </c>
      <c r="J54" s="28">
        <f t="shared" si="0"/>
        <v>0</v>
      </c>
      <c r="K54" s="28">
        <f t="shared" si="1"/>
        <v>0.50961538461538458</v>
      </c>
      <c r="L54" s="108">
        <f t="shared" si="3"/>
        <v>0</v>
      </c>
      <c r="M54" s="30">
        <f t="shared" si="2"/>
        <v>1</v>
      </c>
      <c r="N54" s="28">
        <f t="shared" si="4"/>
        <v>0</v>
      </c>
      <c r="O54" s="28">
        <f t="shared" si="5"/>
        <v>0</v>
      </c>
      <c r="P54" s="28">
        <f t="shared" si="6"/>
        <v>0</v>
      </c>
      <c r="Q54" s="116">
        <f>PRODUCT(NodeProb_WLW3!E27:G27)</f>
        <v>0.11621251797261911</v>
      </c>
      <c r="R54" s="116">
        <f t="shared" si="7"/>
        <v>0</v>
      </c>
      <c r="S54" s="295"/>
    </row>
    <row r="55" spans="1:21" x14ac:dyDescent="0.25">
      <c r="A55" s="293"/>
      <c r="B55">
        <v>53</v>
      </c>
      <c r="D55" s="119">
        <v>1</v>
      </c>
      <c r="E55">
        <v>3</v>
      </c>
      <c r="F55" s="224">
        <f>$L$43*$J$19+$M$43*$J$20</f>
        <v>0.40972222222222221</v>
      </c>
      <c r="G55" s="221">
        <f>$K$44</f>
        <v>0.5</v>
      </c>
      <c r="H55" s="221">
        <f>$L$44*$J$21+$M$44*$J$22</f>
        <v>0</v>
      </c>
      <c r="I55" s="225">
        <f>$K$43</f>
        <v>4.1666666666666664E-2</v>
      </c>
      <c r="J55" s="28">
        <f t="shared" si="0"/>
        <v>0</v>
      </c>
      <c r="K55" s="28">
        <f t="shared" si="1"/>
        <v>9.027777777777779E-2</v>
      </c>
      <c r="L55" s="108">
        <f t="shared" si="3"/>
        <v>0.44696969696969696</v>
      </c>
      <c r="M55" s="30">
        <f t="shared" si="2"/>
        <v>0.55303030303030298</v>
      </c>
      <c r="N55" s="28">
        <f t="shared" si="4"/>
        <v>0.1831334175084175</v>
      </c>
      <c r="O55" s="28">
        <f t="shared" si="5"/>
        <v>0.2048611111111111</v>
      </c>
      <c r="P55" s="28">
        <f t="shared" si="6"/>
        <v>0.3879945286195286</v>
      </c>
      <c r="Q55" s="116">
        <f>PRODUCT(NodeProb_WLW3!E35:G35)</f>
        <v>0.13378748202738089</v>
      </c>
      <c r="R55" s="116">
        <f t="shared" si="7"/>
        <v>5.1908811024407302E-2</v>
      </c>
      <c r="S55" s="295"/>
    </row>
    <row r="56" spans="1:21" x14ac:dyDescent="0.25">
      <c r="A56" s="293"/>
      <c r="B56">
        <v>54</v>
      </c>
      <c r="D56" s="119">
        <v>1</v>
      </c>
      <c r="E56">
        <v>3</v>
      </c>
      <c r="F56" s="224">
        <f>$J$45</f>
        <v>0</v>
      </c>
      <c r="G56" s="221">
        <f>$L$46*$K$25+$M$46*$K$26</f>
        <v>0.50961538461538458</v>
      </c>
      <c r="H56" s="221">
        <f>$J$46</f>
        <v>0</v>
      </c>
      <c r="I56" s="225">
        <f>$L$45*$K$23+$M$45*$K$24</f>
        <v>0</v>
      </c>
      <c r="J56" s="28">
        <f t="shared" si="0"/>
        <v>0</v>
      </c>
      <c r="K56" s="28">
        <f t="shared" si="1"/>
        <v>0.50961538461538458</v>
      </c>
      <c r="L56" s="108">
        <f t="shared" si="3"/>
        <v>0</v>
      </c>
      <c r="M56" s="30">
        <f t="shared" si="2"/>
        <v>1</v>
      </c>
      <c r="N56" s="28">
        <f t="shared" si="4"/>
        <v>0</v>
      </c>
      <c r="O56" s="28">
        <f t="shared" si="5"/>
        <v>0</v>
      </c>
      <c r="P56" s="28">
        <f t="shared" si="6"/>
        <v>0</v>
      </c>
      <c r="Q56" s="116">
        <f>PRODUCT(NodeProb_WLW3!E43:G43)</f>
        <v>0.11621251797261911</v>
      </c>
      <c r="R56" s="116">
        <f t="shared" si="7"/>
        <v>0</v>
      </c>
      <c r="S56" s="295"/>
    </row>
    <row r="57" spans="1:21" x14ac:dyDescent="0.25">
      <c r="A57" s="293"/>
      <c r="B57">
        <v>55</v>
      </c>
      <c r="D57" s="119">
        <v>1</v>
      </c>
      <c r="E57">
        <v>4</v>
      </c>
      <c r="F57" s="224">
        <f>$L$47*$J$27+$M$47*$J$28</f>
        <v>0.40972222222222221</v>
      </c>
      <c r="G57" s="221">
        <f>$K$48</f>
        <v>0.5</v>
      </c>
      <c r="H57" s="221">
        <f>$L$48*$J$29+$M$48*$J$30</f>
        <v>0</v>
      </c>
      <c r="I57" s="225">
        <f>$K$47</f>
        <v>4.1666666666666664E-2</v>
      </c>
      <c r="J57" s="28">
        <f t="shared" si="0"/>
        <v>0</v>
      </c>
      <c r="K57" s="28">
        <f t="shared" si="1"/>
        <v>9.027777777777779E-2</v>
      </c>
      <c r="L57" s="108">
        <f t="shared" si="3"/>
        <v>0.44696969696969696</v>
      </c>
      <c r="M57" s="30">
        <f t="shared" si="2"/>
        <v>0.55303030303030298</v>
      </c>
      <c r="N57" s="28">
        <f t="shared" si="4"/>
        <v>0.1831334175084175</v>
      </c>
      <c r="O57" s="28">
        <f t="shared" si="5"/>
        <v>0.2048611111111111</v>
      </c>
      <c r="P57" s="28">
        <f t="shared" si="6"/>
        <v>0.3879945286195286</v>
      </c>
      <c r="Q57" s="116">
        <f>PRODUCT(NodeProb_WLW3!E51:G51)</f>
        <v>0.13378748202738089</v>
      </c>
      <c r="R57" s="116">
        <f t="shared" si="7"/>
        <v>5.1908811024407302E-2</v>
      </c>
      <c r="S57" s="295"/>
    </row>
    <row r="58" spans="1:21" x14ac:dyDescent="0.25">
      <c r="A58" s="294"/>
      <c r="B58">
        <v>56</v>
      </c>
      <c r="D58" s="119">
        <v>1</v>
      </c>
      <c r="E58">
        <v>4</v>
      </c>
      <c r="F58" s="226">
        <f>$J$49</f>
        <v>0</v>
      </c>
      <c r="G58" s="118">
        <f>$L$50*$K$33+$M$50*$K$34</f>
        <v>0.50961538461538458</v>
      </c>
      <c r="H58" s="118">
        <f>$J$50</f>
        <v>0</v>
      </c>
      <c r="I58" s="227">
        <f>$L$49*$K$31+$M$49*$K$32</f>
        <v>0</v>
      </c>
      <c r="J58" s="28">
        <f t="shared" si="0"/>
        <v>0</v>
      </c>
      <c r="K58" s="28">
        <f t="shared" si="1"/>
        <v>0.50961538461538458</v>
      </c>
      <c r="L58" s="108">
        <f t="shared" si="3"/>
        <v>0</v>
      </c>
      <c r="M58" s="30">
        <f t="shared" si="2"/>
        <v>1</v>
      </c>
      <c r="N58" s="28">
        <f t="shared" si="4"/>
        <v>0</v>
      </c>
      <c r="O58" s="28">
        <f t="shared" si="5"/>
        <v>0</v>
      </c>
      <c r="P58" s="28">
        <f t="shared" si="6"/>
        <v>0</v>
      </c>
      <c r="Q58" s="116">
        <f>PRODUCT(NodeProb_WLW3!E59:G59)</f>
        <v>0.11621251797261911</v>
      </c>
      <c r="R58" s="116">
        <f t="shared" si="7"/>
        <v>0</v>
      </c>
      <c r="S58" s="296"/>
    </row>
    <row r="59" spans="1:21" x14ac:dyDescent="0.25">
      <c r="A59" s="292" t="s">
        <v>58</v>
      </c>
      <c r="B59" s="115">
        <v>57</v>
      </c>
      <c r="C59" s="115"/>
      <c r="D59" s="115">
        <v>1</v>
      </c>
      <c r="E59" s="115">
        <v>4</v>
      </c>
      <c r="F59" s="221">
        <f>$L$51*$J$35+$M$51*$J$36</f>
        <v>0.51862373737373735</v>
      </c>
      <c r="G59" s="221">
        <f>$L$52*$K$37+$M$52*$K$38</f>
        <v>0.4642857142857143</v>
      </c>
      <c r="H59" s="221">
        <f>$L$52*($L$37*$J$7+$M$37*$J$8)+$M$52*($L$38*$J$9+$M$38*$J$10)</f>
        <v>1.9230769230769228E-2</v>
      </c>
      <c r="I59" s="221">
        <f>$L$51*($L$35*$K$3+$M$35*$K$4)+$M$51*($L$36*$K$5+$M$36*$K$6)</f>
        <v>0</v>
      </c>
      <c r="J59" s="28">
        <f t="shared" si="0"/>
        <v>5.4338023088023046E-2</v>
      </c>
      <c r="K59" s="28">
        <f t="shared" si="1"/>
        <v>0</v>
      </c>
      <c r="L59" s="108">
        <f t="shared" si="3"/>
        <v>0.53514992810952355</v>
      </c>
      <c r="M59" s="30">
        <f t="shared" si="2"/>
        <v>0.46485007189047645</v>
      </c>
      <c r="N59" s="28">
        <f t="shared" si="4"/>
        <v>0.23214285714285715</v>
      </c>
      <c r="O59" s="28">
        <f t="shared" si="5"/>
        <v>0.2158232476634355</v>
      </c>
      <c r="P59" s="28">
        <f t="shared" si="6"/>
        <v>0.44796610480629262</v>
      </c>
      <c r="Q59" s="117">
        <f>PRODUCT(NodeProb_WLW3!F3:G3)</f>
        <v>0.25</v>
      </c>
      <c r="R59" s="117">
        <f t="shared" si="7"/>
        <v>0.11199152620157315</v>
      </c>
      <c r="S59" s="295">
        <f>SUM(R59:R62)</f>
        <v>0.44796610480629262</v>
      </c>
      <c r="T59" s="115"/>
      <c r="U59" s="115"/>
    </row>
    <row r="60" spans="1:21" x14ac:dyDescent="0.25">
      <c r="A60" s="293"/>
      <c r="B60">
        <v>58</v>
      </c>
      <c r="D60" s="119">
        <v>1</v>
      </c>
      <c r="E60">
        <v>3</v>
      </c>
      <c r="F60" s="221">
        <f>$L$53*$J$39+$M$53*$J$40</f>
        <v>0.51862373737373735</v>
      </c>
      <c r="G60" s="221">
        <f>$L$54*$K$41+$M$54*$K$42</f>
        <v>0.4642857142857143</v>
      </c>
      <c r="H60" s="221">
        <f>$L$54*($L$41*$J$15+$M$41*$J$16)+$M$54*($L$42*$J$17+$M$42*$J$18)</f>
        <v>1.9230769230769228E-2</v>
      </c>
      <c r="I60" s="221">
        <f>$L$53*($L$39*$K$11+$M$39*$K$12)+$M$53*($L$40*$K$13+$M$40*$K$14)</f>
        <v>0</v>
      </c>
      <c r="J60" s="28">
        <f t="shared" si="0"/>
        <v>5.4338023088023046E-2</v>
      </c>
      <c r="K60" s="28">
        <f t="shared" si="1"/>
        <v>0</v>
      </c>
      <c r="L60" s="108">
        <f t="shared" si="3"/>
        <v>0.53514992810952355</v>
      </c>
      <c r="M60" s="30">
        <f t="shared" si="2"/>
        <v>0.46485007189047645</v>
      </c>
      <c r="N60" s="28">
        <f t="shared" si="4"/>
        <v>0.23214285714285715</v>
      </c>
      <c r="O60" s="28">
        <f t="shared" si="5"/>
        <v>0.2158232476634355</v>
      </c>
      <c r="P60" s="28">
        <f t="shared" si="6"/>
        <v>0.44796610480629262</v>
      </c>
      <c r="Q60" s="116">
        <f>PRODUCT(NodeProb_WLW3!F19:G19)</f>
        <v>0.25</v>
      </c>
      <c r="R60" s="116">
        <f t="shared" si="7"/>
        <v>0.11199152620157315</v>
      </c>
      <c r="S60" s="295"/>
    </row>
    <row r="61" spans="1:21" x14ac:dyDescent="0.25">
      <c r="A61" s="293"/>
      <c r="B61">
        <v>59</v>
      </c>
      <c r="D61" s="119">
        <v>2</v>
      </c>
      <c r="E61">
        <v>4</v>
      </c>
      <c r="F61" s="221">
        <f>$L$55*$J$43+$M$55*$J$44</f>
        <v>0.51862373737373735</v>
      </c>
      <c r="G61" s="221">
        <f>$L$56*$K$45+$M$56*$K$46</f>
        <v>0.4642857142857143</v>
      </c>
      <c r="H61" s="221">
        <f>$L$56*($L$45*$J$23+$M$45*$J$24)+$M$56*($L$46*$J$25+$M$46*$J$26)</f>
        <v>1.9230769230769228E-2</v>
      </c>
      <c r="I61" s="221">
        <f>$L$55*($L$43*$K$19+$M$43*$K$20)+$M$55*($L$44*$K$21+$M$44*$K$22)</f>
        <v>0</v>
      </c>
      <c r="J61" s="28">
        <f t="shared" si="0"/>
        <v>5.4338023088023046E-2</v>
      </c>
      <c r="K61" s="28">
        <f t="shared" si="1"/>
        <v>0</v>
      </c>
      <c r="L61" s="108">
        <f t="shared" si="3"/>
        <v>0.53514992810952355</v>
      </c>
      <c r="M61" s="30">
        <f t="shared" si="2"/>
        <v>0.46485007189047645</v>
      </c>
      <c r="N61" s="28">
        <f t="shared" si="4"/>
        <v>0.23214285714285715</v>
      </c>
      <c r="O61" s="28">
        <f t="shared" si="5"/>
        <v>0.2158232476634355</v>
      </c>
      <c r="P61" s="28">
        <f t="shared" si="6"/>
        <v>0.44796610480629262</v>
      </c>
      <c r="Q61" s="116">
        <f>PRODUCT(NodeProb_WLW3!F35:G35)</f>
        <v>0.25</v>
      </c>
      <c r="R61" s="116">
        <f t="shared" si="7"/>
        <v>0.11199152620157315</v>
      </c>
      <c r="S61" s="295"/>
    </row>
    <row r="62" spans="1:21" x14ac:dyDescent="0.25">
      <c r="A62" s="294"/>
      <c r="B62">
        <v>60</v>
      </c>
      <c r="D62" s="119">
        <v>2</v>
      </c>
      <c r="E62">
        <v>3</v>
      </c>
      <c r="F62" s="221">
        <f>$L$57*$J$47+$M$57*$J$48</f>
        <v>0.51862373737373735</v>
      </c>
      <c r="G62" s="221">
        <f>$L$58*$K$49+$M$58*$K$50</f>
        <v>0.4642857142857143</v>
      </c>
      <c r="H62" s="221">
        <f>$L$58*($L$49*$J$31+$M$49*$J$32)+$M$58*($L$50*$J$33+$M$50*$J$34)</f>
        <v>1.9230769230769228E-2</v>
      </c>
      <c r="I62" s="221">
        <f>$L$57*($L$47*$K$27+$M$47*$K$28)+$M$57*($L$48*$K$29+$M$48*$K$30)</f>
        <v>0</v>
      </c>
      <c r="J62" s="28">
        <f t="shared" si="0"/>
        <v>5.4338023088023046E-2</v>
      </c>
      <c r="K62" s="28">
        <f t="shared" si="1"/>
        <v>0</v>
      </c>
      <c r="L62" s="108">
        <f t="shared" si="3"/>
        <v>0.53514992810952355</v>
      </c>
      <c r="M62" s="30">
        <f t="shared" si="2"/>
        <v>0.46485007189047645</v>
      </c>
      <c r="N62" s="28">
        <f t="shared" si="4"/>
        <v>0.23214285714285715</v>
      </c>
      <c r="O62" s="28">
        <f t="shared" si="5"/>
        <v>0.2158232476634355</v>
      </c>
      <c r="P62" s="28">
        <f t="shared" si="6"/>
        <v>0.44796610480629262</v>
      </c>
      <c r="Q62" s="118">
        <f>PRODUCT(NodeProb_WLW3!F51:G51)</f>
        <v>0.25</v>
      </c>
      <c r="R62" s="116">
        <f t="shared" si="7"/>
        <v>0.11199152620157315</v>
      </c>
      <c r="S62" s="296"/>
    </row>
    <row r="63" spans="1:21" x14ac:dyDescent="0.25">
      <c r="A63" s="292" t="s">
        <v>59</v>
      </c>
      <c r="B63" s="115">
        <v>61</v>
      </c>
      <c r="C63" s="115"/>
      <c r="D63" s="115">
        <v>3</v>
      </c>
      <c r="E63" s="115">
        <v>4</v>
      </c>
      <c r="F63" s="117">
        <f>$L$59*$K$51+$M$59*$K$52</f>
        <v>0.28520689446261965</v>
      </c>
      <c r="G63" s="116">
        <f>$L$60*$K$53+$M$60*$K$54</f>
        <v>0.28520689446261965</v>
      </c>
      <c r="H63" s="117">
        <f>$K$60</f>
        <v>0</v>
      </c>
      <c r="I63" s="117">
        <f>$K$59</f>
        <v>0</v>
      </c>
      <c r="J63" s="28">
        <f t="shared" si="0"/>
        <v>0</v>
      </c>
      <c r="K63" s="28">
        <f t="shared" si="1"/>
        <v>0</v>
      </c>
      <c r="L63" s="108">
        <f t="shared" si="3"/>
        <v>0.5</v>
      </c>
      <c r="M63" s="30">
        <f t="shared" si="2"/>
        <v>0.5</v>
      </c>
      <c r="N63" s="28">
        <f t="shared" si="4"/>
        <v>0.14260344723130983</v>
      </c>
      <c r="O63" s="28">
        <f t="shared" si="5"/>
        <v>0.14260344723130983</v>
      </c>
      <c r="P63" s="28">
        <f t="shared" si="6"/>
        <v>0.28520689446261965</v>
      </c>
      <c r="Q63" s="117">
        <f>NodeProb_WLW3!G3</f>
        <v>0.5</v>
      </c>
      <c r="R63" s="117">
        <f t="shared" si="7"/>
        <v>0.14260344723130983</v>
      </c>
      <c r="S63" s="295">
        <f>SUM(R63:R64)</f>
        <v>0.28520689446261965</v>
      </c>
      <c r="T63" s="115"/>
      <c r="U63" s="115"/>
    </row>
    <row r="64" spans="1:21" x14ac:dyDescent="0.25">
      <c r="A64" s="294"/>
      <c r="B64">
        <v>62</v>
      </c>
      <c r="D64" s="119">
        <v>3</v>
      </c>
      <c r="E64">
        <v>4</v>
      </c>
      <c r="F64" s="117">
        <f>$L$61*$K$55+$M$61*$K$56</f>
        <v>0.28520689446261965</v>
      </c>
      <c r="G64" s="116">
        <f>$L$62*$K$57+$M$62*$K$58</f>
        <v>0.28520689446261965</v>
      </c>
      <c r="H64" s="117">
        <f>$K$62</f>
        <v>0</v>
      </c>
      <c r="I64" s="117">
        <f>$K$61</f>
        <v>0</v>
      </c>
      <c r="J64" s="28">
        <f t="shared" si="0"/>
        <v>0</v>
      </c>
      <c r="K64" s="28">
        <f t="shared" si="1"/>
        <v>0</v>
      </c>
      <c r="L64" s="108">
        <f t="shared" si="3"/>
        <v>0.5</v>
      </c>
      <c r="M64" s="30">
        <f t="shared" si="2"/>
        <v>0.5</v>
      </c>
      <c r="N64" s="28">
        <f t="shared" si="4"/>
        <v>0.14260344723130983</v>
      </c>
      <c r="O64" s="28">
        <f t="shared" si="5"/>
        <v>0.14260344723130983</v>
      </c>
      <c r="P64" s="28">
        <f t="shared" si="6"/>
        <v>0.28520689446261965</v>
      </c>
      <c r="Q64" s="116">
        <f>NodeProb_WLW3!G35</f>
        <v>0.5</v>
      </c>
      <c r="R64" s="116">
        <f t="shared" si="7"/>
        <v>0.14260344723130983</v>
      </c>
      <c r="S64" s="295"/>
    </row>
    <row r="65" spans="1:21" x14ac:dyDescent="0.25">
      <c r="A65" s="122" t="s">
        <v>60</v>
      </c>
      <c r="B65" s="123">
        <v>63</v>
      </c>
      <c r="C65" s="123"/>
      <c r="D65" s="123">
        <v>1</v>
      </c>
      <c r="E65" s="123">
        <v>2</v>
      </c>
      <c r="F65" s="124">
        <f>$L$63*$J$59+$M$63*$J$60</f>
        <v>5.4338023088023046E-2</v>
      </c>
      <c r="G65" s="124">
        <f>$L$64*$J$61+$M$64*$J$62</f>
        <v>5.4338023088023046E-2</v>
      </c>
      <c r="H65" s="124">
        <f>$L$64*($L$61*$J$55+$M$61*$J$56)+$M$64*($L$62*$J$57+$M$62*$J$58)</f>
        <v>0</v>
      </c>
      <c r="I65" s="124">
        <f>$L$63*($L$59*$J$51+$M$59*$J$52)+$M$63*($L$60*$J$53+$M$60*$J$54)</f>
        <v>0</v>
      </c>
      <c r="J65" s="28">
        <f t="shared" si="0"/>
        <v>0</v>
      </c>
      <c r="K65" s="28">
        <f t="shared" si="1"/>
        <v>0</v>
      </c>
      <c r="L65" s="108">
        <f t="shared" si="3"/>
        <v>0.5</v>
      </c>
      <c r="M65" s="30">
        <f t="shared" si="2"/>
        <v>0.5</v>
      </c>
      <c r="N65" s="28">
        <f t="shared" si="4"/>
        <v>2.7169011544011523E-2</v>
      </c>
      <c r="O65" s="28">
        <f t="shared" si="5"/>
        <v>2.7169011544011523E-2</v>
      </c>
      <c r="P65" s="28">
        <f t="shared" si="6"/>
        <v>5.4338023088023046E-2</v>
      </c>
      <c r="Q65" s="124">
        <v>1</v>
      </c>
      <c r="R65" s="124">
        <f t="shared" si="7"/>
        <v>5.4338023088023046E-2</v>
      </c>
      <c r="S65" s="125">
        <f>R65</f>
        <v>5.4338023088023046E-2</v>
      </c>
      <c r="T65" s="123"/>
      <c r="U65" s="123"/>
    </row>
    <row r="66" spans="1:21" x14ac:dyDescent="0.25">
      <c r="F66" s="113"/>
      <c r="G66" s="113"/>
      <c r="H66" s="113"/>
      <c r="I66" s="113"/>
      <c r="J66" s="113"/>
      <c r="K66" s="113"/>
      <c r="L66" s="113"/>
      <c r="M66" s="113"/>
      <c r="N66" s="113"/>
      <c r="O66" s="113"/>
      <c r="P66" s="113"/>
      <c r="R66" s="126" t="s">
        <v>17</v>
      </c>
      <c r="S66" s="127">
        <f>SUM(S3:S65)</f>
        <v>1.4999999999999998</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0.99999999999999989</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MzaEqAjbzKVFqPNo9uUXzfbvf8pwhIjNnLzxWWrLGXmQrEsZvDrPKDPrqMoX8YGyarclg9zSkzAMFx5NC7wang==" saltValue="+vFs212SR1asBxxCtSDCIQ=="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59" priority="4" operator="containsText" text="WAHR">
      <formula>NOT(ISERROR(SEARCH("WAHR",B81)))</formula>
    </cfRule>
    <cfRule type="containsText" dxfId="58" priority="5" operator="containsText" text="FALSCH">
      <formula>NOT(ISERROR(SEARCH("FALSCH",B81)))</formula>
    </cfRule>
  </conditionalFormatting>
  <conditionalFormatting sqref="I92:J103 L104:M271">
    <cfRule type="expression" dxfId="57" priority="8">
      <formula>IF(#REF!="FALSCH", , )</formula>
    </cfRule>
  </conditionalFormatting>
  <conditionalFormatting sqref="L1:M91">
    <cfRule type="expression" dxfId="56" priority="1">
      <formula>IF(#REF!="FALSCH", , )</formula>
    </cfRule>
  </conditionalFormatting>
  <conditionalFormatting sqref="N2:P2">
    <cfRule type="expression" dxfId="55" priority="6">
      <formula>IF(#REF!="FALSCH", , )</formula>
    </cfRule>
  </conditionalFormatting>
  <conditionalFormatting sqref="R2 T2">
    <cfRule type="expression" dxfId="54" priority="7">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3">
    <tabColor theme="1" tint="0.499984740745262"/>
  </sheetPr>
  <dimension ref="A1:V216"/>
  <sheetViews>
    <sheetView topLeftCell="A25" zoomScale="62" zoomScaleNormal="100" workbookViewId="0">
      <selection activeCell="K68" sqref="K68:T68"/>
    </sheetView>
  </sheetViews>
  <sheetFormatPr baseColWidth="10" defaultRowHeight="15.75" x14ac:dyDescent="0.25"/>
  <cols>
    <col min="2" max="9" width="13.625" bestFit="1" customWidth="1"/>
    <col min="11" max="12" width="13.625" bestFit="1" customWidth="1"/>
    <col min="14" max="15" width="13.625" bestFit="1" customWidth="1"/>
    <col min="17" max="18" width="13.625" bestFit="1" customWidth="1"/>
    <col min="20" max="20" width="13.625" bestFit="1" customWidth="1"/>
    <col min="22" max="22" width="11.625" bestFit="1" customWidth="1"/>
  </cols>
  <sheetData>
    <row r="1" spans="1:22" x14ac:dyDescent="0.25">
      <c r="H1" s="300" t="s">
        <v>16</v>
      </c>
      <c r="I1" s="13" t="s">
        <v>5</v>
      </c>
      <c r="L1" s="13" t="s">
        <v>4</v>
      </c>
      <c r="O1" s="13" t="s">
        <v>3</v>
      </c>
      <c r="R1" s="13" t="s">
        <v>2</v>
      </c>
    </row>
    <row r="2" spans="1:22" x14ac:dyDescent="0.25">
      <c r="A2" s="1" t="s">
        <v>15</v>
      </c>
      <c r="B2" s="1" t="s">
        <v>14</v>
      </c>
      <c r="C2" s="1" t="s">
        <v>13</v>
      </c>
      <c r="D2" s="1" t="s">
        <v>12</v>
      </c>
      <c r="E2" s="1" t="s">
        <v>11</v>
      </c>
      <c r="F2" s="1" t="s">
        <v>10</v>
      </c>
      <c r="G2" s="1" t="s">
        <v>9</v>
      </c>
      <c r="H2" s="301"/>
      <c r="I2" s="13" t="s">
        <v>15</v>
      </c>
      <c r="J2" t="s">
        <v>31</v>
      </c>
      <c r="L2" s="13" t="s">
        <v>15</v>
      </c>
      <c r="M2" t="s">
        <v>31</v>
      </c>
      <c r="O2" s="13" t="s">
        <v>15</v>
      </c>
      <c r="P2" t="s">
        <v>31</v>
      </c>
      <c r="R2" s="13" t="s">
        <v>15</v>
      </c>
      <c r="S2" t="s">
        <v>31</v>
      </c>
      <c r="T2" s="1"/>
      <c r="U2" s="1"/>
      <c r="V2" s="1"/>
    </row>
    <row r="3" spans="1:22" x14ac:dyDescent="0.25">
      <c r="A3">
        <v>1</v>
      </c>
      <c r="B3" s="113">
        <f>APA_WLW3!$L$3</f>
        <v>0.75</v>
      </c>
      <c r="C3" s="113">
        <f>APA_WLW3!$L$35</f>
        <v>0.54166666666666674</v>
      </c>
      <c r="D3" s="113">
        <f>APA_WLW3!$L$51</f>
        <v>0.44696969696969696</v>
      </c>
      <c r="E3" s="113">
        <f>APA_WLW3!$L$59</f>
        <v>0.53514992810952355</v>
      </c>
      <c r="F3" s="113">
        <f>APA_WLW3!$L$63</f>
        <v>0.5</v>
      </c>
      <c r="G3" s="113">
        <f>APA_WLW3!$L$65</f>
        <v>0.5</v>
      </c>
      <c r="H3" s="113">
        <f>B3*C3*D3*E3*F3*G3</f>
        <v>2.4293323559422621E-2</v>
      </c>
      <c r="I3" s="113">
        <f>$B$69</f>
        <v>1</v>
      </c>
      <c r="J3" s="114">
        <v>1</v>
      </c>
      <c r="K3" s="113">
        <f>I3*H3</f>
        <v>2.4293323559422621E-2</v>
      </c>
      <c r="L3" s="113">
        <f>$B$73</f>
        <v>0.5</v>
      </c>
      <c r="M3" s="114" t="s">
        <v>62</v>
      </c>
      <c r="N3" s="113">
        <f>L3*H3</f>
        <v>1.2146661779711311E-2</v>
      </c>
      <c r="O3" s="113">
        <f>$B$74</f>
        <v>0</v>
      </c>
      <c r="P3" s="114" t="s">
        <v>63</v>
      </c>
      <c r="Q3" s="113">
        <f t="shared" ref="Q3:Q66" si="0">O3*H3</f>
        <v>0</v>
      </c>
      <c r="R3" s="113">
        <f>$B$76</f>
        <v>0</v>
      </c>
      <c r="S3" s="151">
        <v>0</v>
      </c>
      <c r="T3" s="113">
        <f t="shared" ref="T3:T66" si="1">R3*H3</f>
        <v>0</v>
      </c>
      <c r="U3" s="114"/>
      <c r="V3" s="153">
        <f>I3+L3+O3+R3</f>
        <v>1.5</v>
      </c>
    </row>
    <row r="4" spans="1:22" x14ac:dyDescent="0.25">
      <c r="A4">
        <v>2</v>
      </c>
      <c r="B4" s="113">
        <f>APA_WLW3!$M$3</f>
        <v>0.25</v>
      </c>
      <c r="C4" s="113">
        <f>APA_WLW3!$L$35</f>
        <v>0.54166666666666674</v>
      </c>
      <c r="D4" s="113">
        <f>APA_WLW3!$L$51</f>
        <v>0.44696969696969696</v>
      </c>
      <c r="E4" s="113">
        <f>APA_WLW3!$L$59</f>
        <v>0.53514992810952355</v>
      </c>
      <c r="F4" s="113">
        <f>APA_WLW3!$L$63</f>
        <v>0.5</v>
      </c>
      <c r="G4" s="113">
        <f>APA_WLW3!$L$65</f>
        <v>0.5</v>
      </c>
      <c r="H4" s="113">
        <f t="shared" ref="H4:H66" si="2">B4*C4*D4*E4*F4*G4</f>
        <v>8.0977745198075411E-3</v>
      </c>
      <c r="I4" s="113">
        <f>$B$69</f>
        <v>1</v>
      </c>
      <c r="J4" s="114">
        <v>1</v>
      </c>
      <c r="K4" s="113">
        <f t="shared" ref="K4:K65" si="3">I4*H4</f>
        <v>8.0977745198075411E-3</v>
      </c>
      <c r="L4" s="113">
        <f>$B$72</f>
        <v>0.16666666666666666</v>
      </c>
      <c r="M4" s="1" t="s">
        <v>21</v>
      </c>
      <c r="N4" s="113">
        <f t="shared" ref="N4:N66" si="4">L4*H4</f>
        <v>1.3496290866345901E-3</v>
      </c>
      <c r="O4" s="113">
        <f>$B$72</f>
        <v>0.16666666666666666</v>
      </c>
      <c r="P4" s="1" t="s">
        <v>21</v>
      </c>
      <c r="Q4" s="113">
        <f t="shared" si="0"/>
        <v>1.3496290866345901E-3</v>
      </c>
      <c r="R4" s="113">
        <f>$B$72</f>
        <v>0.16666666666666666</v>
      </c>
      <c r="S4" s="1" t="s">
        <v>21</v>
      </c>
      <c r="T4" s="113">
        <f t="shared" si="1"/>
        <v>1.3496290866345901E-3</v>
      </c>
      <c r="U4" s="114"/>
      <c r="V4" s="153">
        <f t="shared" ref="V4:V66" si="5">I4+L4+O4+R4</f>
        <v>1.5000000000000002</v>
      </c>
    </row>
    <row r="5" spans="1:22" x14ac:dyDescent="0.25">
      <c r="A5">
        <v>3</v>
      </c>
      <c r="B5" s="113">
        <f>APA_WLW3!$L$4</f>
        <v>1</v>
      </c>
      <c r="C5" s="113">
        <f>APA_WLW3!$M$35</f>
        <v>0.45833333333333326</v>
      </c>
      <c r="D5" s="113">
        <f>APA_WLW3!$L$51</f>
        <v>0.44696969696969696</v>
      </c>
      <c r="E5" s="113">
        <f>APA_WLW3!$L$59</f>
        <v>0.53514992810952355</v>
      </c>
      <c r="F5" s="113">
        <f>APA_WLW3!$L$63</f>
        <v>0.5</v>
      </c>
      <c r="G5" s="113">
        <f>APA_WLW3!$L$65</f>
        <v>0.5</v>
      </c>
      <c r="H5" s="113">
        <f t="shared" si="2"/>
        <v>2.7407852220887052E-2</v>
      </c>
      <c r="I5" s="113">
        <f>$B$70</f>
        <v>0.5</v>
      </c>
      <c r="J5" t="s">
        <v>27</v>
      </c>
      <c r="K5" s="113">
        <f t="shared" si="3"/>
        <v>1.3703926110443526E-2</v>
      </c>
      <c r="L5" s="113">
        <f>$B$70</f>
        <v>0.5</v>
      </c>
      <c r="M5" t="s">
        <v>27</v>
      </c>
      <c r="N5" s="113">
        <f t="shared" si="4"/>
        <v>1.3703926110443526E-2</v>
      </c>
      <c r="O5" s="113">
        <f>$B$70</f>
        <v>0.5</v>
      </c>
      <c r="P5" t="s">
        <v>27</v>
      </c>
      <c r="Q5" s="113">
        <f t="shared" si="0"/>
        <v>1.3703926110443526E-2</v>
      </c>
      <c r="R5" s="113">
        <f>$B$76</f>
        <v>0</v>
      </c>
      <c r="S5" s="151">
        <v>0</v>
      </c>
      <c r="T5" s="113">
        <f t="shared" si="1"/>
        <v>0</v>
      </c>
      <c r="U5" s="114"/>
      <c r="V5" s="153">
        <f t="shared" si="5"/>
        <v>1.5</v>
      </c>
    </row>
    <row r="6" spans="1:22" x14ac:dyDescent="0.25">
      <c r="A6">
        <v>4</v>
      </c>
      <c r="B6" s="113">
        <f>APA_WLW3!$M$4</f>
        <v>0</v>
      </c>
      <c r="C6" s="113">
        <f>APA_WLW3!$M$35</f>
        <v>0.45833333333333326</v>
      </c>
      <c r="D6" s="113">
        <f>APA_WLW3!$L$51</f>
        <v>0.44696969696969696</v>
      </c>
      <c r="E6" s="113">
        <f>APA_WLW3!$L$59</f>
        <v>0.53514992810952355</v>
      </c>
      <c r="F6" s="113">
        <f>APA_WLW3!$L$63</f>
        <v>0.5</v>
      </c>
      <c r="G6" s="113">
        <f>APA_WLW3!$L$65</f>
        <v>0.5</v>
      </c>
      <c r="H6" s="113">
        <f t="shared" si="2"/>
        <v>0</v>
      </c>
      <c r="I6" s="113">
        <f>$B$71</f>
        <v>0.75</v>
      </c>
      <c r="J6" t="s">
        <v>28</v>
      </c>
      <c r="K6" s="113">
        <f t="shared" si="3"/>
        <v>0</v>
      </c>
      <c r="L6" s="113">
        <f>$B$75</f>
        <v>0</v>
      </c>
      <c r="M6" t="s">
        <v>29</v>
      </c>
      <c r="N6" s="113">
        <f t="shared" si="4"/>
        <v>0</v>
      </c>
      <c r="O6" s="113">
        <f>$B$71</f>
        <v>0.75</v>
      </c>
      <c r="P6" t="s">
        <v>28</v>
      </c>
      <c r="Q6" s="113">
        <f t="shared" si="0"/>
        <v>0</v>
      </c>
      <c r="R6" s="113">
        <f>$B$75</f>
        <v>0</v>
      </c>
      <c r="S6" s="2" t="s">
        <v>29</v>
      </c>
      <c r="T6" s="113">
        <f t="shared" si="1"/>
        <v>0</v>
      </c>
      <c r="U6" s="114"/>
      <c r="V6" s="153">
        <f t="shared" si="5"/>
        <v>1.5</v>
      </c>
    </row>
    <row r="7" spans="1:22" x14ac:dyDescent="0.25">
      <c r="A7">
        <v>5</v>
      </c>
      <c r="B7" s="113">
        <f>APA_WLW3!$L$5</f>
        <v>0.5</v>
      </c>
      <c r="C7" s="113">
        <f>APA_WLW3!$L$36</f>
        <v>0.5</v>
      </c>
      <c r="D7" s="113">
        <f>APA_WLW3!$M$51</f>
        <v>0.55303030303030298</v>
      </c>
      <c r="E7" s="113">
        <f>APA_WLW3!$L$59</f>
        <v>0.53514992810952355</v>
      </c>
      <c r="F7" s="113">
        <f>APA_WLW3!$L$63</f>
        <v>0.5</v>
      </c>
      <c r="G7" s="113">
        <f>APA_WLW3!$L$65</f>
        <v>0.5</v>
      </c>
      <c r="H7" s="113">
        <f t="shared" si="2"/>
        <v>1.8497132931815916E-2</v>
      </c>
      <c r="I7" s="113">
        <f>$B$69</f>
        <v>1</v>
      </c>
      <c r="J7" s="114">
        <v>1</v>
      </c>
      <c r="K7" s="113">
        <f t="shared" si="3"/>
        <v>1.8497132931815916E-2</v>
      </c>
      <c r="L7" s="113">
        <f>$B$74</f>
        <v>0</v>
      </c>
      <c r="M7" s="114" t="s">
        <v>63</v>
      </c>
      <c r="N7" s="113">
        <f t="shared" si="4"/>
        <v>0</v>
      </c>
      <c r="O7" s="113">
        <f>$B$73</f>
        <v>0.5</v>
      </c>
      <c r="P7" t="s">
        <v>62</v>
      </c>
      <c r="Q7" s="113">
        <f t="shared" si="0"/>
        <v>9.2485664659079578E-3</v>
      </c>
      <c r="R7" s="113">
        <f>$B$76</f>
        <v>0</v>
      </c>
      <c r="S7" s="6">
        <v>0</v>
      </c>
      <c r="T7" s="113">
        <f t="shared" si="1"/>
        <v>0</v>
      </c>
      <c r="U7" s="114"/>
      <c r="V7" s="153">
        <f t="shared" si="5"/>
        <v>1.5</v>
      </c>
    </row>
    <row r="8" spans="1:22" x14ac:dyDescent="0.25">
      <c r="A8">
        <v>6</v>
      </c>
      <c r="B8" s="113">
        <f>APA_WLW3!$M$5</f>
        <v>0.5</v>
      </c>
      <c r="C8" s="113">
        <f>APA_WLW3!$L$36</f>
        <v>0.5</v>
      </c>
      <c r="D8" s="113">
        <f>APA_WLW3!$M$51</f>
        <v>0.55303030303030298</v>
      </c>
      <c r="E8" s="113">
        <f>APA_WLW3!$L$59</f>
        <v>0.53514992810952355</v>
      </c>
      <c r="F8" s="113">
        <f>APA_WLW3!$L$63</f>
        <v>0.5</v>
      </c>
      <c r="G8" s="113">
        <f>APA_WLW3!$L$65</f>
        <v>0.5</v>
      </c>
      <c r="H8" s="113">
        <f t="shared" si="2"/>
        <v>1.8497132931815916E-2</v>
      </c>
      <c r="I8" s="113">
        <f>$B$69</f>
        <v>1</v>
      </c>
      <c r="J8" s="114">
        <v>1</v>
      </c>
      <c r="K8" s="113">
        <f t="shared" si="3"/>
        <v>1.8497132931815916E-2</v>
      </c>
      <c r="L8" s="113">
        <f>$B$76</f>
        <v>0</v>
      </c>
      <c r="M8" s="114">
        <v>0</v>
      </c>
      <c r="N8" s="113">
        <f t="shared" si="4"/>
        <v>0</v>
      </c>
      <c r="O8" s="113">
        <f>$B$73</f>
        <v>0.5</v>
      </c>
      <c r="P8" s="114" t="s">
        <v>62</v>
      </c>
      <c r="Q8" s="113">
        <f t="shared" si="0"/>
        <v>9.2485664659079578E-3</v>
      </c>
      <c r="R8" s="113">
        <f>$B$74</f>
        <v>0</v>
      </c>
      <c r="S8" s="6" t="s">
        <v>63</v>
      </c>
      <c r="T8" s="113">
        <f t="shared" si="1"/>
        <v>0</v>
      </c>
      <c r="U8" s="114"/>
      <c r="V8" s="153">
        <f t="shared" si="5"/>
        <v>1.5</v>
      </c>
    </row>
    <row r="9" spans="1:22" x14ac:dyDescent="0.25">
      <c r="A9">
        <v>7</v>
      </c>
      <c r="B9" s="113">
        <f>APA_WLW3!$L$6</f>
        <v>0.5</v>
      </c>
      <c r="C9" s="113">
        <f>APA_WLW3!$M$36</f>
        <v>0.5</v>
      </c>
      <c r="D9" s="113">
        <f>APA_WLW3!$M$51</f>
        <v>0.55303030303030298</v>
      </c>
      <c r="E9" s="113">
        <f>APA_WLW3!$L$59</f>
        <v>0.53514992810952355</v>
      </c>
      <c r="F9" s="113">
        <f>APA_WLW3!$L$63</f>
        <v>0.5</v>
      </c>
      <c r="G9" s="113">
        <f>APA_WLW3!$L$65</f>
        <v>0.5</v>
      </c>
      <c r="H9" s="113">
        <f t="shared" si="2"/>
        <v>1.8497132931815916E-2</v>
      </c>
      <c r="I9" s="113">
        <f>$B$73</f>
        <v>0.5</v>
      </c>
      <c r="J9" t="s">
        <v>62</v>
      </c>
      <c r="K9" s="113">
        <f t="shared" si="3"/>
        <v>9.2485664659079578E-3</v>
      </c>
      <c r="L9" s="113">
        <f>$B$74</f>
        <v>0</v>
      </c>
      <c r="M9" s="114" t="s">
        <v>63</v>
      </c>
      <c r="N9" s="113">
        <f t="shared" si="4"/>
        <v>0</v>
      </c>
      <c r="O9" s="113">
        <f>$B$69</f>
        <v>1</v>
      </c>
      <c r="P9" s="114">
        <v>1</v>
      </c>
      <c r="Q9" s="113">
        <f t="shared" si="0"/>
        <v>1.8497132931815916E-2</v>
      </c>
      <c r="R9" s="113">
        <f>$B$76</f>
        <v>0</v>
      </c>
      <c r="S9" s="6">
        <v>0</v>
      </c>
      <c r="T9" s="113">
        <f t="shared" si="1"/>
        <v>0</v>
      </c>
      <c r="U9" s="114"/>
      <c r="V9" s="153">
        <f t="shared" si="5"/>
        <v>1.5</v>
      </c>
    </row>
    <row r="10" spans="1:22" x14ac:dyDescent="0.25">
      <c r="A10">
        <v>8</v>
      </c>
      <c r="B10" s="113">
        <f>APA_WLW3!$M$6</f>
        <v>0.5</v>
      </c>
      <c r="C10" s="113">
        <f>APA_WLW3!$M$36</f>
        <v>0.5</v>
      </c>
      <c r="D10" s="113">
        <f>APA_WLW3!$M$51</f>
        <v>0.55303030303030298</v>
      </c>
      <c r="E10" s="113">
        <f>APA_WLW3!$L$59</f>
        <v>0.53514992810952355</v>
      </c>
      <c r="F10" s="113">
        <f>APA_WLW3!$L$63</f>
        <v>0.5</v>
      </c>
      <c r="G10" s="113">
        <f>APA_WLW3!$L$65</f>
        <v>0.5</v>
      </c>
      <c r="H10" s="113">
        <f t="shared" si="2"/>
        <v>1.8497132931815916E-2</v>
      </c>
      <c r="I10" s="113">
        <f>$B$73</f>
        <v>0.5</v>
      </c>
      <c r="J10" s="1" t="s">
        <v>62</v>
      </c>
      <c r="K10" s="23">
        <f t="shared" si="3"/>
        <v>9.2485664659079578E-3</v>
      </c>
      <c r="L10" s="113">
        <f>$B$76</f>
        <v>0</v>
      </c>
      <c r="M10" s="114">
        <v>0</v>
      </c>
      <c r="N10" s="23">
        <f t="shared" si="4"/>
        <v>0</v>
      </c>
      <c r="O10" s="113">
        <f>$B$69</f>
        <v>1</v>
      </c>
      <c r="P10" s="114">
        <v>1</v>
      </c>
      <c r="Q10" s="23">
        <f t="shared" si="0"/>
        <v>1.8497132931815916E-2</v>
      </c>
      <c r="R10" s="113">
        <f>$B$74</f>
        <v>0</v>
      </c>
      <c r="S10" s="1" t="s">
        <v>63</v>
      </c>
      <c r="T10" s="23">
        <f t="shared" si="1"/>
        <v>0</v>
      </c>
      <c r="U10" s="114"/>
      <c r="V10" s="153">
        <f t="shared" si="5"/>
        <v>1.5</v>
      </c>
    </row>
    <row r="11" spans="1:22" x14ac:dyDescent="0.25">
      <c r="A11">
        <v>9</v>
      </c>
      <c r="B11" s="113">
        <f>APA_WLW3!$L$7</f>
        <v>0.5</v>
      </c>
      <c r="C11" s="113">
        <f>APA_WLW3!$L$37</f>
        <v>0.5</v>
      </c>
      <c r="D11" s="113">
        <f>APA_WLW3!$L$52</f>
        <v>0</v>
      </c>
      <c r="E11" s="113">
        <f>APA_WLW3!$M$59</f>
        <v>0.46485007189047645</v>
      </c>
      <c r="F11" s="113">
        <f>APA_WLW3!$L$63</f>
        <v>0.5</v>
      </c>
      <c r="G11" s="113">
        <f>APA_WLW3!$L$65</f>
        <v>0.5</v>
      </c>
      <c r="H11" s="113">
        <f t="shared" si="2"/>
        <v>0</v>
      </c>
      <c r="I11" s="113">
        <f>$B$71</f>
        <v>0.75</v>
      </c>
      <c r="J11" t="s">
        <v>28</v>
      </c>
      <c r="K11" s="113">
        <f t="shared" si="3"/>
        <v>0</v>
      </c>
      <c r="L11" s="113">
        <f>$B$71</f>
        <v>0.75</v>
      </c>
      <c r="M11" t="s">
        <v>28</v>
      </c>
      <c r="N11" s="113">
        <f t="shared" si="4"/>
        <v>0</v>
      </c>
      <c r="O11" s="113">
        <f>$B$75</f>
        <v>0</v>
      </c>
      <c r="P11" t="s">
        <v>29</v>
      </c>
      <c r="Q11" s="113">
        <f t="shared" si="0"/>
        <v>0</v>
      </c>
      <c r="R11" s="113">
        <f>$B$75</f>
        <v>0</v>
      </c>
      <c r="S11" s="2" t="s">
        <v>29</v>
      </c>
      <c r="T11" s="113">
        <f t="shared" si="1"/>
        <v>0</v>
      </c>
      <c r="U11" s="114"/>
      <c r="V11" s="153">
        <f t="shared" si="5"/>
        <v>1.5</v>
      </c>
    </row>
    <row r="12" spans="1:22" x14ac:dyDescent="0.25">
      <c r="A12">
        <v>10</v>
      </c>
      <c r="B12" s="113">
        <f>APA_WLW3!$M$7</f>
        <v>0.5</v>
      </c>
      <c r="C12" s="113">
        <f>APA_WLW3!$L$37</f>
        <v>0.5</v>
      </c>
      <c r="D12" s="113">
        <f>APA_WLW3!$L$52</f>
        <v>0</v>
      </c>
      <c r="E12" s="113">
        <f>APA_WLW3!$M$59</f>
        <v>0.46485007189047645</v>
      </c>
      <c r="F12" s="113">
        <f>APA_WLW3!$L$63</f>
        <v>0.5</v>
      </c>
      <c r="G12" s="113">
        <f>APA_WLW3!$L$65</f>
        <v>0.5</v>
      </c>
      <c r="H12" s="113">
        <f t="shared" si="2"/>
        <v>0</v>
      </c>
      <c r="I12" s="113">
        <f>$B$75</f>
        <v>0</v>
      </c>
      <c r="J12" t="s">
        <v>29</v>
      </c>
      <c r="K12" s="113">
        <f t="shared" si="3"/>
        <v>0</v>
      </c>
      <c r="L12" s="113">
        <f>$B$71</f>
        <v>0.75</v>
      </c>
      <c r="M12" t="s">
        <v>28</v>
      </c>
      <c r="N12" s="113">
        <f t="shared" si="4"/>
        <v>0</v>
      </c>
      <c r="O12" s="113">
        <f>$B$71</f>
        <v>0.75</v>
      </c>
      <c r="P12" t="s">
        <v>28</v>
      </c>
      <c r="Q12" s="113">
        <f t="shared" si="0"/>
        <v>0</v>
      </c>
      <c r="R12" s="113">
        <f>$B$75</f>
        <v>0</v>
      </c>
      <c r="S12" s="2" t="s">
        <v>29</v>
      </c>
      <c r="T12" s="113">
        <f t="shared" si="1"/>
        <v>0</v>
      </c>
      <c r="U12" s="114"/>
      <c r="V12" s="153">
        <f t="shared" si="5"/>
        <v>1.5</v>
      </c>
    </row>
    <row r="13" spans="1:22" x14ac:dyDescent="0.25">
      <c r="A13">
        <v>11</v>
      </c>
      <c r="B13" s="113">
        <f>APA_WLW3!$L$8</f>
        <v>0.5</v>
      </c>
      <c r="C13" s="113">
        <f>APA_WLW3!$M$37</f>
        <v>0.5</v>
      </c>
      <c r="D13" s="113">
        <f>APA_WLW3!$L$52</f>
        <v>0</v>
      </c>
      <c r="E13" s="113">
        <f>APA_WLW3!$M$59</f>
        <v>0.46485007189047645</v>
      </c>
      <c r="F13" s="113">
        <f>APA_WLW3!$L$63</f>
        <v>0.5</v>
      </c>
      <c r="G13" s="113">
        <f>APA_WLW3!$L$65</f>
        <v>0.5</v>
      </c>
      <c r="H13" s="113">
        <f t="shared" si="2"/>
        <v>0</v>
      </c>
      <c r="I13" s="113">
        <f>$B$71</f>
        <v>0.75</v>
      </c>
      <c r="J13" t="s">
        <v>28</v>
      </c>
      <c r="K13" s="113">
        <f t="shared" si="3"/>
        <v>0</v>
      </c>
      <c r="L13" s="113">
        <f>$B$75</f>
        <v>0</v>
      </c>
      <c r="M13" t="s">
        <v>29</v>
      </c>
      <c r="N13" s="113">
        <f t="shared" si="4"/>
        <v>0</v>
      </c>
      <c r="O13" s="113">
        <f>$B$75</f>
        <v>0</v>
      </c>
      <c r="P13" t="s">
        <v>29</v>
      </c>
      <c r="Q13" s="113">
        <f t="shared" si="0"/>
        <v>0</v>
      </c>
      <c r="R13" s="113">
        <f>$B$71</f>
        <v>0.75</v>
      </c>
      <c r="S13" t="s">
        <v>28</v>
      </c>
      <c r="T13" s="113">
        <f t="shared" si="1"/>
        <v>0</v>
      </c>
      <c r="U13" s="114"/>
      <c r="V13" s="153">
        <f t="shared" si="5"/>
        <v>1.5</v>
      </c>
    </row>
    <row r="14" spans="1:22" x14ac:dyDescent="0.25">
      <c r="A14">
        <v>12</v>
      </c>
      <c r="B14" s="113">
        <f>APA_WLW3!$M$8</f>
        <v>0.5</v>
      </c>
      <c r="C14" s="113">
        <f>APA_WLW3!$M$37</f>
        <v>0.5</v>
      </c>
      <c r="D14" s="113">
        <f>APA_WLW3!$L$52</f>
        <v>0</v>
      </c>
      <c r="E14" s="113">
        <f>APA_WLW3!$M$59</f>
        <v>0.46485007189047645</v>
      </c>
      <c r="F14" s="113">
        <f>APA_WLW3!$L$63</f>
        <v>0.5</v>
      </c>
      <c r="G14" s="113">
        <f>APA_WLW3!$L$65</f>
        <v>0.5</v>
      </c>
      <c r="H14" s="113">
        <f t="shared" si="2"/>
        <v>0</v>
      </c>
      <c r="I14" s="113">
        <f>$B$75</f>
        <v>0</v>
      </c>
      <c r="J14" t="s">
        <v>29</v>
      </c>
      <c r="K14" s="113">
        <f t="shared" si="3"/>
        <v>0</v>
      </c>
      <c r="L14" s="113">
        <f>$B$75</f>
        <v>0</v>
      </c>
      <c r="M14" t="s">
        <v>29</v>
      </c>
      <c r="N14" s="113">
        <f t="shared" si="4"/>
        <v>0</v>
      </c>
      <c r="O14" s="113">
        <f>$B$71</f>
        <v>0.75</v>
      </c>
      <c r="P14" t="s">
        <v>28</v>
      </c>
      <c r="Q14" s="113">
        <f t="shared" si="0"/>
        <v>0</v>
      </c>
      <c r="R14" s="113">
        <f>$B$71</f>
        <v>0.75</v>
      </c>
      <c r="S14" t="s">
        <v>28</v>
      </c>
      <c r="T14" s="113">
        <f t="shared" si="1"/>
        <v>0</v>
      </c>
      <c r="U14" s="114"/>
      <c r="V14" s="153">
        <f t="shared" si="5"/>
        <v>1.5</v>
      </c>
    </row>
    <row r="15" spans="1:22" x14ac:dyDescent="0.25">
      <c r="A15">
        <v>13</v>
      </c>
      <c r="B15" s="113">
        <f>APA_WLW3!$L$9</f>
        <v>0.7857142857142857</v>
      </c>
      <c r="C15" s="113">
        <f>APA_WLW3!$L$38</f>
        <v>3.8461538461538457E-2</v>
      </c>
      <c r="D15" s="113">
        <f>APA_WLW3!$M$52</f>
        <v>1</v>
      </c>
      <c r="E15" s="113">
        <f>APA_WLW3!$M$59</f>
        <v>0.46485007189047645</v>
      </c>
      <c r="F15" s="113">
        <f>APA_WLW3!$L$63</f>
        <v>0.5</v>
      </c>
      <c r="G15" s="113">
        <f>APA_WLW3!$L$65</f>
        <v>0.5</v>
      </c>
      <c r="H15" s="113">
        <f t="shared" si="2"/>
        <v>3.511916751919808E-3</v>
      </c>
      <c r="I15" s="113">
        <f>$B$71</f>
        <v>0.75</v>
      </c>
      <c r="J15" t="s">
        <v>28</v>
      </c>
      <c r="K15" s="113">
        <f>I15*H15</f>
        <v>2.633937563939856E-3</v>
      </c>
      <c r="L15" s="113">
        <f>$B$75</f>
        <v>0</v>
      </c>
      <c r="M15" t="s">
        <v>29</v>
      </c>
      <c r="N15" s="113">
        <f t="shared" si="4"/>
        <v>0</v>
      </c>
      <c r="O15" s="113">
        <f>$B$71</f>
        <v>0.75</v>
      </c>
      <c r="P15" t="s">
        <v>28</v>
      </c>
      <c r="Q15" s="113">
        <f t="shared" si="0"/>
        <v>2.633937563939856E-3</v>
      </c>
      <c r="R15" s="113">
        <f>$B$75</f>
        <v>0</v>
      </c>
      <c r="S15" t="s">
        <v>29</v>
      </c>
      <c r="T15" s="113">
        <f t="shared" si="1"/>
        <v>0</v>
      </c>
      <c r="U15" s="114"/>
      <c r="V15" s="153">
        <f t="shared" si="5"/>
        <v>1.5</v>
      </c>
    </row>
    <row r="16" spans="1:22" x14ac:dyDescent="0.25">
      <c r="A16">
        <v>14</v>
      </c>
      <c r="B16" s="113">
        <f>APA_WLW3!$M$9</f>
        <v>0.2142857142857143</v>
      </c>
      <c r="C16" s="113">
        <f>APA_WLW3!$L$38</f>
        <v>3.8461538461538457E-2</v>
      </c>
      <c r="D16" s="113">
        <f>APA_WLW3!$M$52</f>
        <v>1</v>
      </c>
      <c r="E16" s="113">
        <f>APA_WLW3!$M$59</f>
        <v>0.46485007189047645</v>
      </c>
      <c r="F16" s="113">
        <f>APA_WLW3!$L$63</f>
        <v>0.5</v>
      </c>
      <c r="G16" s="113">
        <f>APA_WLW3!$L$65</f>
        <v>0.5</v>
      </c>
      <c r="H16" s="113">
        <f t="shared" si="2"/>
        <v>9.5779547779631141E-4</v>
      </c>
      <c r="I16" s="113">
        <f>$B$72</f>
        <v>0.16666666666666666</v>
      </c>
      <c r="J16" s="1" t="s">
        <v>21</v>
      </c>
      <c r="K16" s="113">
        <f t="shared" si="3"/>
        <v>1.5963257963271855E-4</v>
      </c>
      <c r="L16" s="113">
        <f>$B$72</f>
        <v>0.16666666666666666</v>
      </c>
      <c r="M16" s="1" t="s">
        <v>21</v>
      </c>
      <c r="N16" s="113">
        <f t="shared" si="4"/>
        <v>1.5963257963271855E-4</v>
      </c>
      <c r="O16" s="113">
        <f>$B$69</f>
        <v>1</v>
      </c>
      <c r="P16" s="114">
        <v>1</v>
      </c>
      <c r="Q16" s="113">
        <f t="shared" si="0"/>
        <v>9.5779547779631141E-4</v>
      </c>
      <c r="R16" s="113">
        <f>$B$72</f>
        <v>0.16666666666666666</v>
      </c>
      <c r="S16" s="1" t="s">
        <v>21</v>
      </c>
      <c r="T16" s="113">
        <f t="shared" si="1"/>
        <v>1.5963257963271855E-4</v>
      </c>
      <c r="U16" s="114"/>
      <c r="V16" s="153">
        <f t="shared" si="5"/>
        <v>1.5</v>
      </c>
    </row>
    <row r="17" spans="1:22" x14ac:dyDescent="0.25">
      <c r="A17">
        <v>15</v>
      </c>
      <c r="B17" s="113">
        <f>APA_WLW3!$L$10</f>
        <v>0.5</v>
      </c>
      <c r="C17" s="113">
        <f>APA_WLW3!$M$38</f>
        <v>0.96153846153846156</v>
      </c>
      <c r="D17" s="113">
        <f>APA_WLW3!$M$52</f>
        <v>1</v>
      </c>
      <c r="E17" s="113">
        <f>APA_WLW3!$M$59</f>
        <v>0.46485007189047645</v>
      </c>
      <c r="F17" s="113">
        <f>APA_WLW3!$L$63</f>
        <v>0.5</v>
      </c>
      <c r="G17" s="113">
        <f>APA_WLW3!$L$65</f>
        <v>0.5</v>
      </c>
      <c r="H17" s="113">
        <f t="shared" si="2"/>
        <v>5.5871402871451495E-2</v>
      </c>
      <c r="I17" s="113">
        <f>$B$70</f>
        <v>0.5</v>
      </c>
      <c r="J17" t="s">
        <v>27</v>
      </c>
      <c r="K17" s="113">
        <f t="shared" si="3"/>
        <v>2.7935701435725747E-2</v>
      </c>
      <c r="L17" s="113">
        <f>$B$76</f>
        <v>0</v>
      </c>
      <c r="M17" s="114">
        <v>0</v>
      </c>
      <c r="N17" s="113">
        <f t="shared" si="4"/>
        <v>0</v>
      </c>
      <c r="O17" s="113">
        <f>$B$70</f>
        <v>0.5</v>
      </c>
      <c r="P17" t="s">
        <v>27</v>
      </c>
      <c r="Q17" s="113">
        <f t="shared" si="0"/>
        <v>2.7935701435725747E-2</v>
      </c>
      <c r="R17" s="113">
        <f>$B$70</f>
        <v>0.5</v>
      </c>
      <c r="S17" t="s">
        <v>27</v>
      </c>
      <c r="T17" s="113">
        <f t="shared" si="1"/>
        <v>2.7935701435725747E-2</v>
      </c>
      <c r="U17" s="114"/>
      <c r="V17" s="153">
        <f t="shared" si="5"/>
        <v>1.5</v>
      </c>
    </row>
    <row r="18" spans="1:22" x14ac:dyDescent="0.25">
      <c r="A18">
        <v>16</v>
      </c>
      <c r="B18" s="113">
        <f>APA_WLW3!$M$10</f>
        <v>0.5</v>
      </c>
      <c r="C18" s="113">
        <f>APA_WLW3!$M$38</f>
        <v>0.96153846153846156</v>
      </c>
      <c r="D18" s="113">
        <f>APA_WLW3!$M$52</f>
        <v>1</v>
      </c>
      <c r="E18" s="113">
        <f>APA_WLW3!$M$59</f>
        <v>0.46485007189047645</v>
      </c>
      <c r="F18" s="113">
        <f>APA_WLW3!$L$63</f>
        <v>0.5</v>
      </c>
      <c r="G18" s="113">
        <f>APA_WLW3!$L$65</f>
        <v>0.5</v>
      </c>
      <c r="H18" s="113">
        <f t="shared" si="2"/>
        <v>5.5871402871451495E-2</v>
      </c>
      <c r="I18" s="113">
        <f>$B$74</f>
        <v>0</v>
      </c>
      <c r="J18" s="7" t="s">
        <v>63</v>
      </c>
      <c r="K18" s="23">
        <f t="shared" si="3"/>
        <v>0</v>
      </c>
      <c r="L18" s="113">
        <f>$B$76</f>
        <v>0</v>
      </c>
      <c r="M18" s="114">
        <v>0</v>
      </c>
      <c r="N18" s="23">
        <f t="shared" si="4"/>
        <v>0</v>
      </c>
      <c r="O18" s="113">
        <f>$B$69</f>
        <v>1</v>
      </c>
      <c r="P18" s="114">
        <v>1</v>
      </c>
      <c r="Q18" s="23">
        <f t="shared" si="0"/>
        <v>5.5871402871451495E-2</v>
      </c>
      <c r="R18" s="113">
        <f>$B$73</f>
        <v>0.5</v>
      </c>
      <c r="S18" s="114" t="s">
        <v>62</v>
      </c>
      <c r="T18" s="23">
        <f t="shared" si="1"/>
        <v>2.7935701435725747E-2</v>
      </c>
      <c r="U18" s="114"/>
      <c r="V18" s="153">
        <f t="shared" si="5"/>
        <v>1.5</v>
      </c>
    </row>
    <row r="19" spans="1:22" x14ac:dyDescent="0.25">
      <c r="A19">
        <v>17</v>
      </c>
      <c r="B19" s="113">
        <f>APA_WLW3!$L$11</f>
        <v>0.75</v>
      </c>
      <c r="C19" s="113">
        <f>APA_WLW3!$L$39</f>
        <v>0.54166666666666674</v>
      </c>
      <c r="D19" s="113">
        <f>APA_WLW3!$L$53</f>
        <v>0.44696969696969696</v>
      </c>
      <c r="E19" s="113">
        <f>APA_WLW3!$L$60</f>
        <v>0.53514992810952355</v>
      </c>
      <c r="F19" s="113">
        <f>APA_WLW3!$M$63</f>
        <v>0.5</v>
      </c>
      <c r="G19" s="113">
        <f>APA_WLW3!$L$65</f>
        <v>0.5</v>
      </c>
      <c r="H19" s="113">
        <f t="shared" si="2"/>
        <v>2.4293323559422621E-2</v>
      </c>
      <c r="I19" s="113">
        <f>$B$69</f>
        <v>1</v>
      </c>
      <c r="J19" s="114">
        <v>1</v>
      </c>
      <c r="K19" s="152">
        <f t="shared" si="3"/>
        <v>2.4293323559422621E-2</v>
      </c>
      <c r="L19" s="113">
        <f>$B$73</f>
        <v>0.5</v>
      </c>
      <c r="M19" s="114" t="s">
        <v>62</v>
      </c>
      <c r="N19" s="152">
        <f t="shared" si="4"/>
        <v>1.2146661779711311E-2</v>
      </c>
      <c r="O19" s="113">
        <f>$B$76</f>
        <v>0</v>
      </c>
      <c r="P19" s="151">
        <v>0</v>
      </c>
      <c r="Q19" s="152">
        <f t="shared" si="0"/>
        <v>0</v>
      </c>
      <c r="R19" s="113">
        <f>$B$74</f>
        <v>0</v>
      </c>
      <c r="S19" s="114" t="s">
        <v>63</v>
      </c>
      <c r="T19" s="152">
        <f t="shared" si="1"/>
        <v>0</v>
      </c>
      <c r="U19" s="114"/>
      <c r="V19" s="153">
        <f t="shared" si="5"/>
        <v>1.5</v>
      </c>
    </row>
    <row r="20" spans="1:22" x14ac:dyDescent="0.25">
      <c r="A20">
        <v>18</v>
      </c>
      <c r="B20" s="113">
        <f>APA_WLW3!$M$11</f>
        <v>0.25</v>
      </c>
      <c r="C20" s="113">
        <f>APA_WLW3!$L$39</f>
        <v>0.54166666666666674</v>
      </c>
      <c r="D20" s="113">
        <f>APA_WLW3!$L$53</f>
        <v>0.44696969696969696</v>
      </c>
      <c r="E20" s="113">
        <f>APA_WLW3!$L$60</f>
        <v>0.53514992810952355</v>
      </c>
      <c r="F20" s="113">
        <f>APA_WLW3!$M$63</f>
        <v>0.5</v>
      </c>
      <c r="G20" s="113">
        <f>APA_WLW3!$L$65</f>
        <v>0.5</v>
      </c>
      <c r="H20" s="113">
        <f t="shared" si="2"/>
        <v>8.0977745198075411E-3</v>
      </c>
      <c r="I20" s="113">
        <f>$B$69</f>
        <v>1</v>
      </c>
      <c r="J20" s="114">
        <v>1</v>
      </c>
      <c r="K20" s="21">
        <f t="shared" si="3"/>
        <v>8.0977745198075411E-3</v>
      </c>
      <c r="L20" s="113">
        <f>$B$72</f>
        <v>0.16666666666666666</v>
      </c>
      <c r="M20" s="1" t="s">
        <v>21</v>
      </c>
      <c r="N20" s="21">
        <f t="shared" si="4"/>
        <v>1.3496290866345901E-3</v>
      </c>
      <c r="O20" s="113">
        <f>$B$72</f>
        <v>0.16666666666666666</v>
      </c>
      <c r="P20" s="1" t="s">
        <v>21</v>
      </c>
      <c r="Q20" s="21">
        <f t="shared" si="0"/>
        <v>1.3496290866345901E-3</v>
      </c>
      <c r="R20" s="113">
        <f>$B$72</f>
        <v>0.16666666666666666</v>
      </c>
      <c r="S20" s="1" t="s">
        <v>21</v>
      </c>
      <c r="T20" s="21">
        <f t="shared" si="1"/>
        <v>1.3496290866345901E-3</v>
      </c>
      <c r="U20" s="114"/>
      <c r="V20" s="153">
        <f t="shared" si="5"/>
        <v>1.5000000000000002</v>
      </c>
    </row>
    <row r="21" spans="1:22" x14ac:dyDescent="0.25">
      <c r="A21">
        <v>19</v>
      </c>
      <c r="B21" s="113">
        <f>APA_WLW3!$L$12</f>
        <v>1</v>
      </c>
      <c r="C21" s="113">
        <f>APA_WLW3!$M$39</f>
        <v>0.45833333333333326</v>
      </c>
      <c r="D21" s="113">
        <f>APA_WLW3!$L$53</f>
        <v>0.44696969696969696</v>
      </c>
      <c r="E21" s="113">
        <f>APA_WLW3!$L$60</f>
        <v>0.53514992810952355</v>
      </c>
      <c r="F21" s="113">
        <f>APA_WLW3!$M$63</f>
        <v>0.5</v>
      </c>
      <c r="G21" s="113">
        <f>APA_WLW3!$L$65</f>
        <v>0.5</v>
      </c>
      <c r="H21" s="113">
        <f t="shared" si="2"/>
        <v>2.7407852220887052E-2</v>
      </c>
      <c r="I21" s="113">
        <f>$B$70</f>
        <v>0.5</v>
      </c>
      <c r="J21" t="s">
        <v>27</v>
      </c>
      <c r="K21" s="21">
        <f t="shared" si="3"/>
        <v>1.3703926110443526E-2</v>
      </c>
      <c r="L21" s="113">
        <f>$B$70</f>
        <v>0.5</v>
      </c>
      <c r="M21" t="s">
        <v>27</v>
      </c>
      <c r="N21" s="21">
        <f t="shared" si="4"/>
        <v>1.3703926110443526E-2</v>
      </c>
      <c r="O21" s="113">
        <f>$B$76</f>
        <v>0</v>
      </c>
      <c r="P21" s="151">
        <v>0</v>
      </c>
      <c r="Q21" s="21">
        <f t="shared" si="0"/>
        <v>0</v>
      </c>
      <c r="R21" s="113">
        <f>$B$70</f>
        <v>0.5</v>
      </c>
      <c r="S21" t="s">
        <v>27</v>
      </c>
      <c r="T21" s="21">
        <f t="shared" si="1"/>
        <v>1.3703926110443526E-2</v>
      </c>
      <c r="U21" s="114"/>
      <c r="V21" s="153">
        <f t="shared" si="5"/>
        <v>1.5</v>
      </c>
    </row>
    <row r="22" spans="1:22" x14ac:dyDescent="0.25">
      <c r="A22">
        <v>20</v>
      </c>
      <c r="B22" s="113">
        <f>APA_WLW3!$M$12</f>
        <v>0</v>
      </c>
      <c r="C22" s="113">
        <f>APA_WLW3!$M$39</f>
        <v>0.45833333333333326</v>
      </c>
      <c r="D22" s="113">
        <f>APA_WLW3!$L$53</f>
        <v>0.44696969696969696</v>
      </c>
      <c r="E22" s="113">
        <f>APA_WLW3!$L$60</f>
        <v>0.53514992810952355</v>
      </c>
      <c r="F22" s="113">
        <f>APA_WLW3!$M$63</f>
        <v>0.5</v>
      </c>
      <c r="G22" s="113">
        <f>APA_WLW3!$L$65</f>
        <v>0.5</v>
      </c>
      <c r="H22" s="113">
        <f t="shared" si="2"/>
        <v>0</v>
      </c>
      <c r="I22" s="113">
        <f>$B$71</f>
        <v>0.75</v>
      </c>
      <c r="J22" t="s">
        <v>28</v>
      </c>
      <c r="K22" s="21">
        <f t="shared" si="3"/>
        <v>0</v>
      </c>
      <c r="L22" s="113">
        <f>$B$75</f>
        <v>0</v>
      </c>
      <c r="M22" t="s">
        <v>29</v>
      </c>
      <c r="N22" s="21">
        <f t="shared" si="4"/>
        <v>0</v>
      </c>
      <c r="O22" s="113">
        <f>$B$75</f>
        <v>0</v>
      </c>
      <c r="P22" s="2" t="s">
        <v>29</v>
      </c>
      <c r="Q22" s="21">
        <f t="shared" si="0"/>
        <v>0</v>
      </c>
      <c r="R22" s="113">
        <f>$B$71</f>
        <v>0.75</v>
      </c>
      <c r="S22" t="s">
        <v>28</v>
      </c>
      <c r="T22" s="21">
        <f t="shared" si="1"/>
        <v>0</v>
      </c>
      <c r="U22" s="114"/>
      <c r="V22" s="153">
        <f t="shared" si="5"/>
        <v>1.5</v>
      </c>
    </row>
    <row r="23" spans="1:22" x14ac:dyDescent="0.25">
      <c r="A23">
        <v>21</v>
      </c>
      <c r="B23" s="113">
        <f>APA_WLW3!$L$13</f>
        <v>0.5</v>
      </c>
      <c r="C23" s="113">
        <f>APA_WLW3!$L$40</f>
        <v>0.5</v>
      </c>
      <c r="D23" s="113">
        <f>APA_WLW3!$M$53</f>
        <v>0.55303030303030298</v>
      </c>
      <c r="E23" s="113">
        <f>APA_WLW3!$L$60</f>
        <v>0.53514992810952355</v>
      </c>
      <c r="F23" s="113">
        <f>APA_WLW3!$M$63</f>
        <v>0.5</v>
      </c>
      <c r="G23" s="113">
        <f>APA_WLW3!$L$65</f>
        <v>0.5</v>
      </c>
      <c r="H23" s="113">
        <f t="shared" si="2"/>
        <v>1.8497132931815916E-2</v>
      </c>
      <c r="I23" s="113">
        <f>$B$69</f>
        <v>1</v>
      </c>
      <c r="J23" s="114">
        <v>1</v>
      </c>
      <c r="K23" s="21">
        <f t="shared" si="3"/>
        <v>1.8497132931815916E-2</v>
      </c>
      <c r="L23" s="113">
        <f>$B$74</f>
        <v>0</v>
      </c>
      <c r="M23" s="114" t="s">
        <v>63</v>
      </c>
      <c r="N23" s="21">
        <f t="shared" si="4"/>
        <v>0</v>
      </c>
      <c r="O23" s="113">
        <f>$B$76</f>
        <v>0</v>
      </c>
      <c r="P23" s="6">
        <v>0</v>
      </c>
      <c r="Q23" s="21">
        <f t="shared" si="0"/>
        <v>0</v>
      </c>
      <c r="R23" s="113">
        <f>$B$73</f>
        <v>0.5</v>
      </c>
      <c r="S23" t="s">
        <v>62</v>
      </c>
      <c r="T23" s="21">
        <f t="shared" si="1"/>
        <v>9.2485664659079578E-3</v>
      </c>
      <c r="U23" s="114"/>
      <c r="V23" s="153">
        <f t="shared" si="5"/>
        <v>1.5</v>
      </c>
    </row>
    <row r="24" spans="1:22" x14ac:dyDescent="0.25">
      <c r="A24">
        <v>22</v>
      </c>
      <c r="B24" s="113">
        <f>APA_WLW3!$M$13</f>
        <v>0.5</v>
      </c>
      <c r="C24" s="113">
        <f>APA_WLW3!$L$40</f>
        <v>0.5</v>
      </c>
      <c r="D24" s="113">
        <f>APA_WLW3!$M$53</f>
        <v>0.55303030303030298</v>
      </c>
      <c r="E24" s="113">
        <f>APA_WLW3!$L$60</f>
        <v>0.53514992810952355</v>
      </c>
      <c r="F24" s="113">
        <f>APA_WLW3!$M$63</f>
        <v>0.5</v>
      </c>
      <c r="G24" s="113">
        <f>APA_WLW3!$L$65</f>
        <v>0.5</v>
      </c>
      <c r="H24" s="113">
        <f t="shared" si="2"/>
        <v>1.8497132931815916E-2</v>
      </c>
      <c r="I24" s="113">
        <f>$B$69</f>
        <v>1</v>
      </c>
      <c r="J24" s="114">
        <v>1</v>
      </c>
      <c r="K24" s="21">
        <f t="shared" si="3"/>
        <v>1.8497132931815916E-2</v>
      </c>
      <c r="L24" s="113">
        <f>$B$76</f>
        <v>0</v>
      </c>
      <c r="M24" s="114">
        <v>0</v>
      </c>
      <c r="N24" s="21">
        <f t="shared" si="4"/>
        <v>0</v>
      </c>
      <c r="O24" s="113">
        <f>$B$74</f>
        <v>0</v>
      </c>
      <c r="P24" s="6" t="s">
        <v>63</v>
      </c>
      <c r="Q24" s="21">
        <f t="shared" si="0"/>
        <v>0</v>
      </c>
      <c r="R24" s="113">
        <f>$B$73</f>
        <v>0.5</v>
      </c>
      <c r="S24" s="114" t="s">
        <v>62</v>
      </c>
      <c r="T24" s="21">
        <f t="shared" si="1"/>
        <v>9.2485664659079578E-3</v>
      </c>
      <c r="U24" s="114"/>
      <c r="V24" s="153">
        <f t="shared" si="5"/>
        <v>1.5</v>
      </c>
    </row>
    <row r="25" spans="1:22" x14ac:dyDescent="0.25">
      <c r="A25">
        <v>23</v>
      </c>
      <c r="B25" s="113">
        <f>APA_WLW3!$L$14</f>
        <v>0.5</v>
      </c>
      <c r="C25" s="113">
        <f>APA_WLW3!$M$40</f>
        <v>0.5</v>
      </c>
      <c r="D25" s="113">
        <f>APA_WLW3!$M$53</f>
        <v>0.55303030303030298</v>
      </c>
      <c r="E25" s="113">
        <f>APA_WLW3!$L$60</f>
        <v>0.53514992810952355</v>
      </c>
      <c r="F25" s="113">
        <f>APA_WLW3!$M$63</f>
        <v>0.5</v>
      </c>
      <c r="G25" s="113">
        <f>APA_WLW3!$L$65</f>
        <v>0.5</v>
      </c>
      <c r="H25" s="113">
        <f t="shared" si="2"/>
        <v>1.8497132931815916E-2</v>
      </c>
      <c r="I25" s="113">
        <f>$B$73</f>
        <v>0.5</v>
      </c>
      <c r="J25" t="s">
        <v>62</v>
      </c>
      <c r="K25" s="21">
        <f t="shared" si="3"/>
        <v>9.2485664659079578E-3</v>
      </c>
      <c r="L25" s="113">
        <f>$B$74</f>
        <v>0</v>
      </c>
      <c r="M25" s="114" t="s">
        <v>63</v>
      </c>
      <c r="N25" s="21">
        <f t="shared" si="4"/>
        <v>0</v>
      </c>
      <c r="O25" s="113">
        <f>$B$76</f>
        <v>0</v>
      </c>
      <c r="P25" s="6">
        <v>0</v>
      </c>
      <c r="Q25" s="21">
        <f t="shared" si="0"/>
        <v>0</v>
      </c>
      <c r="R25" s="113">
        <f>$B$69</f>
        <v>1</v>
      </c>
      <c r="S25" s="114">
        <v>1</v>
      </c>
      <c r="T25" s="21">
        <f t="shared" si="1"/>
        <v>1.8497132931815916E-2</v>
      </c>
      <c r="U25" s="114"/>
      <c r="V25" s="153">
        <f t="shared" si="5"/>
        <v>1.5</v>
      </c>
    </row>
    <row r="26" spans="1:22" x14ac:dyDescent="0.25">
      <c r="A26">
        <v>24</v>
      </c>
      <c r="B26" s="113">
        <f>APA_WLW3!$M$14</f>
        <v>0.5</v>
      </c>
      <c r="C26" s="113">
        <f>APA_WLW3!$M$40</f>
        <v>0.5</v>
      </c>
      <c r="D26" s="113">
        <f>APA_WLW3!$M$53</f>
        <v>0.55303030303030298</v>
      </c>
      <c r="E26" s="113">
        <f>APA_WLW3!$L$60</f>
        <v>0.53514992810952355</v>
      </c>
      <c r="F26" s="113">
        <f>APA_WLW3!$M$63</f>
        <v>0.5</v>
      </c>
      <c r="G26" s="113">
        <f>APA_WLW3!$L$65</f>
        <v>0.5</v>
      </c>
      <c r="H26" s="113">
        <f t="shared" si="2"/>
        <v>1.8497132931815916E-2</v>
      </c>
      <c r="I26" s="113">
        <f>$B$73</f>
        <v>0.5</v>
      </c>
      <c r="J26" s="1" t="s">
        <v>62</v>
      </c>
      <c r="K26" s="23">
        <f t="shared" si="3"/>
        <v>9.2485664659079578E-3</v>
      </c>
      <c r="L26" s="113">
        <f>$B$76</f>
        <v>0</v>
      </c>
      <c r="M26" s="114">
        <v>0</v>
      </c>
      <c r="N26" s="23">
        <f t="shared" si="4"/>
        <v>0</v>
      </c>
      <c r="O26" s="113">
        <f>$B$74</f>
        <v>0</v>
      </c>
      <c r="P26" s="1" t="s">
        <v>63</v>
      </c>
      <c r="Q26" s="23">
        <f t="shared" si="0"/>
        <v>0</v>
      </c>
      <c r="R26" s="113">
        <f>$B$69</f>
        <v>1</v>
      </c>
      <c r="S26" s="114">
        <v>1</v>
      </c>
      <c r="T26" s="23">
        <f t="shared" si="1"/>
        <v>1.8497132931815916E-2</v>
      </c>
      <c r="U26" s="114"/>
      <c r="V26" s="153">
        <f t="shared" si="5"/>
        <v>1.5</v>
      </c>
    </row>
    <row r="27" spans="1:22" x14ac:dyDescent="0.25">
      <c r="A27">
        <v>25</v>
      </c>
      <c r="B27" s="113">
        <f>APA_WLW3!$L$15</f>
        <v>0.5</v>
      </c>
      <c r="C27" s="113">
        <f>APA_WLW3!$L$41</f>
        <v>0.5</v>
      </c>
      <c r="D27" s="113">
        <f>APA_WLW3!$L$54</f>
        <v>0</v>
      </c>
      <c r="E27" s="113">
        <f>APA_WLW3!$M$60</f>
        <v>0.46485007189047645</v>
      </c>
      <c r="F27" s="113">
        <f>APA_WLW3!$M$63</f>
        <v>0.5</v>
      </c>
      <c r="G27" s="113">
        <f>APA_WLW3!$L$65</f>
        <v>0.5</v>
      </c>
      <c r="H27" s="113">
        <f t="shared" si="2"/>
        <v>0</v>
      </c>
      <c r="I27" s="113">
        <f>$B$71</f>
        <v>0.75</v>
      </c>
      <c r="J27" t="s">
        <v>28</v>
      </c>
      <c r="K27" s="113">
        <f t="shared" si="3"/>
        <v>0</v>
      </c>
      <c r="L27" s="113">
        <f>$B$71</f>
        <v>0.75</v>
      </c>
      <c r="M27" t="s">
        <v>28</v>
      </c>
      <c r="N27" s="113">
        <f t="shared" si="4"/>
        <v>0</v>
      </c>
      <c r="O27" s="113">
        <f>$B$75</f>
        <v>0</v>
      </c>
      <c r="P27" s="2" t="s">
        <v>29</v>
      </c>
      <c r="Q27" s="113">
        <f t="shared" si="0"/>
        <v>0</v>
      </c>
      <c r="R27" s="113">
        <f>$B$75</f>
        <v>0</v>
      </c>
      <c r="S27" t="s">
        <v>29</v>
      </c>
      <c r="T27" s="113">
        <f t="shared" si="1"/>
        <v>0</v>
      </c>
      <c r="U27" s="114"/>
      <c r="V27" s="153">
        <f t="shared" si="5"/>
        <v>1.5</v>
      </c>
    </row>
    <row r="28" spans="1:22" x14ac:dyDescent="0.25">
      <c r="A28">
        <v>26</v>
      </c>
      <c r="B28" s="113">
        <f>APA_WLW3!$M$15</f>
        <v>0.5</v>
      </c>
      <c r="C28" s="113">
        <f>APA_WLW3!$L$41</f>
        <v>0.5</v>
      </c>
      <c r="D28" s="113">
        <f>APA_WLW3!$L$54</f>
        <v>0</v>
      </c>
      <c r="E28" s="113">
        <f>APA_WLW3!$M$60</f>
        <v>0.46485007189047645</v>
      </c>
      <c r="F28" s="113">
        <f>APA_WLW3!$M$63</f>
        <v>0.5</v>
      </c>
      <c r="G28" s="113">
        <f>APA_WLW3!$L$65</f>
        <v>0.5</v>
      </c>
      <c r="H28" s="113">
        <f t="shared" si="2"/>
        <v>0</v>
      </c>
      <c r="I28" s="113">
        <f>$B$75</f>
        <v>0</v>
      </c>
      <c r="J28" t="s">
        <v>29</v>
      </c>
      <c r="K28" s="113">
        <f t="shared" si="3"/>
        <v>0</v>
      </c>
      <c r="L28" s="113">
        <f>$B$71</f>
        <v>0.75</v>
      </c>
      <c r="M28" t="s">
        <v>28</v>
      </c>
      <c r="N28" s="113">
        <f t="shared" si="4"/>
        <v>0</v>
      </c>
      <c r="O28" s="113">
        <f>$B$75</f>
        <v>0</v>
      </c>
      <c r="P28" s="2" t="s">
        <v>29</v>
      </c>
      <c r="Q28" s="113">
        <f t="shared" si="0"/>
        <v>0</v>
      </c>
      <c r="R28" s="113">
        <f>$B$71</f>
        <v>0.75</v>
      </c>
      <c r="S28" t="s">
        <v>28</v>
      </c>
      <c r="T28" s="113">
        <f t="shared" si="1"/>
        <v>0</v>
      </c>
      <c r="U28" s="114"/>
      <c r="V28" s="153">
        <f t="shared" si="5"/>
        <v>1.5</v>
      </c>
    </row>
    <row r="29" spans="1:22" x14ac:dyDescent="0.25">
      <c r="A29">
        <v>27</v>
      </c>
      <c r="B29" s="113">
        <f>APA_WLW3!$L$16</f>
        <v>0.5</v>
      </c>
      <c r="C29" s="113">
        <f>APA_WLW3!$M$41</f>
        <v>0.5</v>
      </c>
      <c r="D29" s="113">
        <f>APA_WLW3!$L$54</f>
        <v>0</v>
      </c>
      <c r="E29" s="113">
        <f>APA_WLW3!$M$60</f>
        <v>0.46485007189047645</v>
      </c>
      <c r="F29" s="113">
        <f>APA_WLW3!$M$63</f>
        <v>0.5</v>
      </c>
      <c r="G29" s="113">
        <f>APA_WLW3!$L$65</f>
        <v>0.5</v>
      </c>
      <c r="H29" s="113">
        <f t="shared" si="2"/>
        <v>0</v>
      </c>
      <c r="I29" s="113">
        <f>$B$71</f>
        <v>0.75</v>
      </c>
      <c r="J29" t="s">
        <v>28</v>
      </c>
      <c r="K29" s="113">
        <f t="shared" si="3"/>
        <v>0</v>
      </c>
      <c r="L29" s="113">
        <f>$B$75</f>
        <v>0</v>
      </c>
      <c r="M29" t="s">
        <v>29</v>
      </c>
      <c r="N29" s="113">
        <f t="shared" si="4"/>
        <v>0</v>
      </c>
      <c r="O29" s="113">
        <f>$B$71</f>
        <v>0.75</v>
      </c>
      <c r="P29" t="s">
        <v>28</v>
      </c>
      <c r="Q29" s="113">
        <f t="shared" si="0"/>
        <v>0</v>
      </c>
      <c r="R29" s="113">
        <f>$B$75</f>
        <v>0</v>
      </c>
      <c r="S29" t="s">
        <v>29</v>
      </c>
      <c r="T29" s="113">
        <f t="shared" si="1"/>
        <v>0</v>
      </c>
      <c r="U29" s="114"/>
      <c r="V29" s="153">
        <f t="shared" si="5"/>
        <v>1.5</v>
      </c>
    </row>
    <row r="30" spans="1:22" x14ac:dyDescent="0.25">
      <c r="A30">
        <v>28</v>
      </c>
      <c r="B30" s="113">
        <f>APA_WLW3!$M$16</f>
        <v>0.5</v>
      </c>
      <c r="C30" s="113">
        <f>APA_WLW3!$M$41</f>
        <v>0.5</v>
      </c>
      <c r="D30" s="113">
        <f>APA_WLW3!$L$54</f>
        <v>0</v>
      </c>
      <c r="E30" s="113">
        <f>APA_WLW3!$M$60</f>
        <v>0.46485007189047645</v>
      </c>
      <c r="F30" s="113">
        <f>APA_WLW3!$M$63</f>
        <v>0.5</v>
      </c>
      <c r="G30" s="113">
        <f>APA_WLW3!$L$65</f>
        <v>0.5</v>
      </c>
      <c r="H30" s="113">
        <f t="shared" si="2"/>
        <v>0</v>
      </c>
      <c r="I30" s="113">
        <f>$B$75</f>
        <v>0</v>
      </c>
      <c r="J30" t="s">
        <v>29</v>
      </c>
      <c r="K30" s="113">
        <f t="shared" si="3"/>
        <v>0</v>
      </c>
      <c r="L30" s="113">
        <f>$B$75</f>
        <v>0</v>
      </c>
      <c r="M30" t="s">
        <v>29</v>
      </c>
      <c r="N30" s="113">
        <f t="shared" si="4"/>
        <v>0</v>
      </c>
      <c r="O30" s="113">
        <f>$B$71</f>
        <v>0.75</v>
      </c>
      <c r="P30" t="s">
        <v>28</v>
      </c>
      <c r="Q30" s="113">
        <f t="shared" si="0"/>
        <v>0</v>
      </c>
      <c r="R30" s="113">
        <f>$B$71</f>
        <v>0.75</v>
      </c>
      <c r="S30" t="s">
        <v>28</v>
      </c>
      <c r="T30" s="113">
        <f t="shared" si="1"/>
        <v>0</v>
      </c>
      <c r="U30" s="114"/>
      <c r="V30" s="153">
        <f t="shared" si="5"/>
        <v>1.5</v>
      </c>
    </row>
    <row r="31" spans="1:22" x14ac:dyDescent="0.25">
      <c r="A31">
        <v>29</v>
      </c>
      <c r="B31" s="113">
        <f>APA_WLW3!$L$17</f>
        <v>0.7857142857142857</v>
      </c>
      <c r="C31" s="113">
        <f>APA_WLW3!$L$42</f>
        <v>3.8461538461538457E-2</v>
      </c>
      <c r="D31" s="113">
        <f>APA_WLW3!$M$54</f>
        <v>1</v>
      </c>
      <c r="E31" s="113">
        <f>APA_WLW3!$M$60</f>
        <v>0.46485007189047645</v>
      </c>
      <c r="F31" s="113">
        <f>APA_WLW3!$M$63</f>
        <v>0.5</v>
      </c>
      <c r="G31" s="113">
        <f>APA_WLW3!$L$65</f>
        <v>0.5</v>
      </c>
      <c r="H31" s="113">
        <f t="shared" si="2"/>
        <v>3.511916751919808E-3</v>
      </c>
      <c r="I31" s="113">
        <f>$B$71</f>
        <v>0.75</v>
      </c>
      <c r="J31" t="s">
        <v>28</v>
      </c>
      <c r="K31" s="113">
        <f t="shared" si="3"/>
        <v>2.633937563939856E-3</v>
      </c>
      <c r="L31" s="113">
        <f>$B$75</f>
        <v>0</v>
      </c>
      <c r="M31" t="s">
        <v>29</v>
      </c>
      <c r="N31" s="113">
        <f t="shared" si="4"/>
        <v>0</v>
      </c>
      <c r="O31" s="113">
        <f>$B$75</f>
        <v>0</v>
      </c>
      <c r="P31" t="s">
        <v>29</v>
      </c>
      <c r="Q31" s="113">
        <f t="shared" si="0"/>
        <v>0</v>
      </c>
      <c r="R31" s="113">
        <f>$B$71</f>
        <v>0.75</v>
      </c>
      <c r="S31" t="s">
        <v>28</v>
      </c>
      <c r="T31" s="113">
        <f t="shared" si="1"/>
        <v>2.633937563939856E-3</v>
      </c>
      <c r="U31" s="114"/>
      <c r="V31" s="153">
        <f t="shared" si="5"/>
        <v>1.5</v>
      </c>
    </row>
    <row r="32" spans="1:22" x14ac:dyDescent="0.25">
      <c r="A32">
        <v>30</v>
      </c>
      <c r="B32" s="113">
        <f>APA_WLW3!$M$17</f>
        <v>0.2142857142857143</v>
      </c>
      <c r="C32" s="113">
        <f>APA_WLW3!$L$42</f>
        <v>3.8461538461538457E-2</v>
      </c>
      <c r="D32" s="113">
        <f>APA_WLW3!$M$54</f>
        <v>1</v>
      </c>
      <c r="E32" s="113">
        <f>APA_WLW3!$M$60</f>
        <v>0.46485007189047645</v>
      </c>
      <c r="F32" s="113">
        <f>APA_WLW3!$M$63</f>
        <v>0.5</v>
      </c>
      <c r="G32" s="113">
        <f>APA_WLW3!$L$65</f>
        <v>0.5</v>
      </c>
      <c r="H32" s="113">
        <f t="shared" si="2"/>
        <v>9.5779547779631141E-4</v>
      </c>
      <c r="I32" s="113">
        <f>$B$72</f>
        <v>0.16666666666666666</v>
      </c>
      <c r="J32" s="1" t="s">
        <v>21</v>
      </c>
      <c r="K32" s="113">
        <f t="shared" si="3"/>
        <v>1.5963257963271855E-4</v>
      </c>
      <c r="L32" s="113">
        <f>$B$72</f>
        <v>0.16666666666666666</v>
      </c>
      <c r="M32" s="1" t="s">
        <v>21</v>
      </c>
      <c r="N32" s="113">
        <f t="shared" si="4"/>
        <v>1.5963257963271855E-4</v>
      </c>
      <c r="O32" s="113">
        <f>$B$72</f>
        <v>0.16666666666666666</v>
      </c>
      <c r="P32" s="1" t="s">
        <v>21</v>
      </c>
      <c r="Q32" s="113">
        <f t="shared" si="0"/>
        <v>1.5963257963271855E-4</v>
      </c>
      <c r="R32" s="113">
        <f>$B$69</f>
        <v>1</v>
      </c>
      <c r="S32" s="114">
        <v>1</v>
      </c>
      <c r="T32" s="113">
        <f t="shared" si="1"/>
        <v>9.5779547779631141E-4</v>
      </c>
      <c r="U32" s="114"/>
      <c r="V32" s="153">
        <f t="shared" si="5"/>
        <v>1.5</v>
      </c>
    </row>
    <row r="33" spans="1:22" x14ac:dyDescent="0.25">
      <c r="A33">
        <v>31</v>
      </c>
      <c r="B33" s="113">
        <f>APA_WLW3!$L$18</f>
        <v>0.5</v>
      </c>
      <c r="C33" s="113">
        <f>APA_WLW3!$M$42</f>
        <v>0.96153846153846156</v>
      </c>
      <c r="D33" s="113">
        <f>APA_WLW3!$M$54</f>
        <v>1</v>
      </c>
      <c r="E33" s="113">
        <f>APA_WLW3!$M$60</f>
        <v>0.46485007189047645</v>
      </c>
      <c r="F33" s="113">
        <f>APA_WLW3!$M$63</f>
        <v>0.5</v>
      </c>
      <c r="G33" s="113">
        <f>APA_WLW3!$L$65</f>
        <v>0.5</v>
      </c>
      <c r="H33" s="113">
        <f t="shared" si="2"/>
        <v>5.5871402871451495E-2</v>
      </c>
      <c r="I33" s="113">
        <f>$B$70</f>
        <v>0.5</v>
      </c>
      <c r="J33" t="s">
        <v>27</v>
      </c>
      <c r="K33" s="21">
        <f t="shared" si="3"/>
        <v>2.7935701435725747E-2</v>
      </c>
      <c r="L33" s="113">
        <f>$B$76</f>
        <v>0</v>
      </c>
      <c r="M33" s="114">
        <v>0</v>
      </c>
      <c r="N33" s="21">
        <f t="shared" si="4"/>
        <v>0</v>
      </c>
      <c r="O33" s="113">
        <f>$B$70</f>
        <v>0.5</v>
      </c>
      <c r="P33" t="s">
        <v>27</v>
      </c>
      <c r="Q33" s="21">
        <f t="shared" si="0"/>
        <v>2.7935701435725747E-2</v>
      </c>
      <c r="R33" s="113">
        <f>$B$70</f>
        <v>0.5</v>
      </c>
      <c r="S33" t="s">
        <v>27</v>
      </c>
      <c r="T33" s="21">
        <f t="shared" si="1"/>
        <v>2.7935701435725747E-2</v>
      </c>
      <c r="U33" s="114"/>
      <c r="V33" s="153">
        <f t="shared" si="5"/>
        <v>1.5</v>
      </c>
    </row>
    <row r="34" spans="1:22" x14ac:dyDescent="0.25">
      <c r="A34" s="1">
        <v>32</v>
      </c>
      <c r="B34" s="23">
        <f>APA_WLW3!$M$18</f>
        <v>0.5</v>
      </c>
      <c r="C34" s="23">
        <f>APA_WLW3!$M$42</f>
        <v>0.96153846153846156</v>
      </c>
      <c r="D34" s="23">
        <f>APA_WLW3!$M$54</f>
        <v>1</v>
      </c>
      <c r="E34" s="23">
        <f>APA_WLW3!$M$60</f>
        <v>0.46485007189047645</v>
      </c>
      <c r="F34" s="23">
        <f>APA_WLW3!$M$63</f>
        <v>0.5</v>
      </c>
      <c r="G34" s="23">
        <f>APA_WLW3!$L$65</f>
        <v>0.5</v>
      </c>
      <c r="H34" s="23">
        <f t="shared" si="2"/>
        <v>5.5871402871451495E-2</v>
      </c>
      <c r="I34" s="113">
        <f>$B$74</f>
        <v>0</v>
      </c>
      <c r="J34" s="7" t="s">
        <v>63</v>
      </c>
      <c r="K34" s="23">
        <f t="shared" si="3"/>
        <v>0</v>
      </c>
      <c r="L34" s="113">
        <f>$B$76</f>
        <v>0</v>
      </c>
      <c r="M34" s="114">
        <v>0</v>
      </c>
      <c r="N34" s="23">
        <f t="shared" si="4"/>
        <v>0</v>
      </c>
      <c r="O34" s="113">
        <f>$B$73</f>
        <v>0.5</v>
      </c>
      <c r="P34" s="114" t="s">
        <v>62</v>
      </c>
      <c r="Q34" s="23">
        <f t="shared" si="0"/>
        <v>2.7935701435725747E-2</v>
      </c>
      <c r="R34" s="113">
        <f>$B$69</f>
        <v>1</v>
      </c>
      <c r="S34" s="114">
        <v>1</v>
      </c>
      <c r="T34" s="23">
        <f t="shared" si="1"/>
        <v>5.5871402871451495E-2</v>
      </c>
      <c r="U34" s="7"/>
      <c r="V34" s="153">
        <f t="shared" si="5"/>
        <v>1.5</v>
      </c>
    </row>
    <row r="35" spans="1:22" x14ac:dyDescent="0.25">
      <c r="A35">
        <v>33</v>
      </c>
      <c r="B35" s="113">
        <f>APA_WLW3!$L$19</f>
        <v>0.75</v>
      </c>
      <c r="C35" s="113">
        <f>APA_WLW3!$L$43</f>
        <v>0.54166666666666674</v>
      </c>
      <c r="D35" s="113">
        <f>APA_WLW3!$L$55</f>
        <v>0.44696969696969696</v>
      </c>
      <c r="E35" s="113">
        <f>APA_WLW3!$L$61</f>
        <v>0.53514992810952355</v>
      </c>
      <c r="F35" s="113">
        <f>APA_WLW3!$L$64</f>
        <v>0.5</v>
      </c>
      <c r="G35" s="113">
        <f>APA_WLW3!$M$65</f>
        <v>0.5</v>
      </c>
      <c r="H35" s="113">
        <f t="shared" si="2"/>
        <v>2.4293323559422621E-2</v>
      </c>
      <c r="I35" s="113">
        <f>$B$73</f>
        <v>0.5</v>
      </c>
      <c r="J35" s="114" t="s">
        <v>62</v>
      </c>
      <c r="K35" s="113">
        <f t="shared" si="3"/>
        <v>1.2146661779711311E-2</v>
      </c>
      <c r="L35" s="113">
        <f>$B$69</f>
        <v>1</v>
      </c>
      <c r="M35" s="114">
        <v>1</v>
      </c>
      <c r="N35" s="113">
        <f t="shared" si="4"/>
        <v>2.4293323559422621E-2</v>
      </c>
      <c r="O35" s="113">
        <f>$B$74</f>
        <v>0</v>
      </c>
      <c r="P35" s="114" t="s">
        <v>63</v>
      </c>
      <c r="Q35" s="113">
        <f t="shared" si="0"/>
        <v>0</v>
      </c>
      <c r="R35" s="113">
        <f>$B$76</f>
        <v>0</v>
      </c>
      <c r="S35" s="151">
        <v>0</v>
      </c>
      <c r="T35" s="113">
        <f t="shared" si="1"/>
        <v>0</v>
      </c>
      <c r="U35" s="114"/>
      <c r="V35" s="153">
        <f t="shared" si="5"/>
        <v>1.5</v>
      </c>
    </row>
    <row r="36" spans="1:22" x14ac:dyDescent="0.25">
      <c r="A36">
        <v>34</v>
      </c>
      <c r="B36" s="113">
        <f>APA_WLW3!$M$19</f>
        <v>0.25</v>
      </c>
      <c r="C36" s="113">
        <f>APA_WLW3!$L$43</f>
        <v>0.54166666666666674</v>
      </c>
      <c r="D36" s="113">
        <f>APA_WLW3!$L$55</f>
        <v>0.44696969696969696</v>
      </c>
      <c r="E36" s="113">
        <f>APA_WLW3!$L$61</f>
        <v>0.53514992810952355</v>
      </c>
      <c r="F36" s="113">
        <f>APA_WLW3!$L$64</f>
        <v>0.5</v>
      </c>
      <c r="G36" s="113">
        <f>APA_WLW3!$M$65</f>
        <v>0.5</v>
      </c>
      <c r="H36" s="113">
        <f t="shared" si="2"/>
        <v>8.0977745198075411E-3</v>
      </c>
      <c r="I36" s="113">
        <f>$B$72</f>
        <v>0.16666666666666666</v>
      </c>
      <c r="J36" s="1" t="s">
        <v>21</v>
      </c>
      <c r="K36" s="113">
        <f t="shared" si="3"/>
        <v>1.3496290866345901E-3</v>
      </c>
      <c r="L36" s="113">
        <f>$B$69</f>
        <v>1</v>
      </c>
      <c r="M36" s="114">
        <v>1</v>
      </c>
      <c r="N36" s="113">
        <f t="shared" si="4"/>
        <v>8.0977745198075411E-3</v>
      </c>
      <c r="O36" s="113">
        <f>$B$72</f>
        <v>0.16666666666666666</v>
      </c>
      <c r="P36" s="1" t="s">
        <v>21</v>
      </c>
      <c r="Q36" s="113">
        <f t="shared" si="0"/>
        <v>1.3496290866345901E-3</v>
      </c>
      <c r="R36" s="113">
        <f>$B$72</f>
        <v>0.16666666666666666</v>
      </c>
      <c r="S36" s="1" t="s">
        <v>21</v>
      </c>
      <c r="T36" s="113">
        <f t="shared" si="1"/>
        <v>1.3496290866345901E-3</v>
      </c>
      <c r="U36" s="114"/>
      <c r="V36" s="153">
        <f t="shared" si="5"/>
        <v>1.5000000000000002</v>
      </c>
    </row>
    <row r="37" spans="1:22" x14ac:dyDescent="0.25">
      <c r="A37">
        <v>35</v>
      </c>
      <c r="B37" s="113">
        <f>APA_WLW3!$L$20</f>
        <v>1</v>
      </c>
      <c r="C37" s="113">
        <f>APA_WLW3!$M$43</f>
        <v>0.45833333333333326</v>
      </c>
      <c r="D37" s="113">
        <f>APA_WLW3!$L$55</f>
        <v>0.44696969696969696</v>
      </c>
      <c r="E37" s="113">
        <f>APA_WLW3!$L$61</f>
        <v>0.53514992810952355</v>
      </c>
      <c r="F37" s="113">
        <f>APA_WLW3!$L$64</f>
        <v>0.5</v>
      </c>
      <c r="G37" s="113">
        <f>APA_WLW3!$M$65</f>
        <v>0.5</v>
      </c>
      <c r="H37" s="113">
        <f t="shared" si="2"/>
        <v>2.7407852220887052E-2</v>
      </c>
      <c r="I37" s="113">
        <f>$B$70</f>
        <v>0.5</v>
      </c>
      <c r="J37" t="s">
        <v>27</v>
      </c>
      <c r="K37" s="113">
        <f t="shared" si="3"/>
        <v>1.3703926110443526E-2</v>
      </c>
      <c r="L37" s="113">
        <f>$B$70</f>
        <v>0.5</v>
      </c>
      <c r="M37" t="s">
        <v>27</v>
      </c>
      <c r="N37" s="113">
        <f t="shared" si="4"/>
        <v>1.3703926110443526E-2</v>
      </c>
      <c r="O37" s="113">
        <f>$B$70</f>
        <v>0.5</v>
      </c>
      <c r="P37" t="s">
        <v>27</v>
      </c>
      <c r="Q37" s="113">
        <f t="shared" si="0"/>
        <v>1.3703926110443526E-2</v>
      </c>
      <c r="R37" s="113">
        <f>$B$76</f>
        <v>0</v>
      </c>
      <c r="S37" s="151">
        <v>0</v>
      </c>
      <c r="T37" s="113">
        <f t="shared" si="1"/>
        <v>0</v>
      </c>
      <c r="U37" s="114"/>
      <c r="V37" s="153">
        <f t="shared" si="5"/>
        <v>1.5</v>
      </c>
    </row>
    <row r="38" spans="1:22" x14ac:dyDescent="0.25">
      <c r="A38">
        <v>36</v>
      </c>
      <c r="B38" s="113">
        <f>APA_WLW3!$M$20</f>
        <v>0</v>
      </c>
      <c r="C38" s="113">
        <f>APA_WLW3!$M$43</f>
        <v>0.45833333333333326</v>
      </c>
      <c r="D38" s="113">
        <f>APA_WLW3!$L$55</f>
        <v>0.44696969696969696</v>
      </c>
      <c r="E38" s="113">
        <f>APA_WLW3!$L$61</f>
        <v>0.53514992810952355</v>
      </c>
      <c r="F38" s="113">
        <f>APA_WLW3!$L$64</f>
        <v>0.5</v>
      </c>
      <c r="G38" s="113">
        <f>APA_WLW3!$M$65</f>
        <v>0.5</v>
      </c>
      <c r="H38" s="113">
        <f t="shared" si="2"/>
        <v>0</v>
      </c>
      <c r="I38" s="113">
        <f>$B$75</f>
        <v>0</v>
      </c>
      <c r="J38" t="s">
        <v>29</v>
      </c>
      <c r="K38" s="113">
        <f t="shared" si="3"/>
        <v>0</v>
      </c>
      <c r="L38" s="113">
        <f>$B$71</f>
        <v>0.75</v>
      </c>
      <c r="M38" t="s">
        <v>28</v>
      </c>
      <c r="N38" s="113">
        <f t="shared" si="4"/>
        <v>0</v>
      </c>
      <c r="O38" s="113">
        <f>$B$71</f>
        <v>0.75</v>
      </c>
      <c r="P38" t="s">
        <v>28</v>
      </c>
      <c r="Q38" s="113">
        <f t="shared" si="0"/>
        <v>0</v>
      </c>
      <c r="R38" s="113">
        <f>$B$75</f>
        <v>0</v>
      </c>
      <c r="S38" s="2" t="s">
        <v>29</v>
      </c>
      <c r="T38" s="113">
        <f t="shared" si="1"/>
        <v>0</v>
      </c>
      <c r="U38" s="114"/>
      <c r="V38" s="153">
        <f t="shared" si="5"/>
        <v>1.5</v>
      </c>
    </row>
    <row r="39" spans="1:22" x14ac:dyDescent="0.25">
      <c r="A39">
        <v>37</v>
      </c>
      <c r="B39" s="113">
        <f>APA_WLW3!$L$21</f>
        <v>0.5</v>
      </c>
      <c r="C39" s="113">
        <f>APA_WLW3!$L$44</f>
        <v>0.5</v>
      </c>
      <c r="D39" s="113">
        <f>APA_WLW3!$M$55</f>
        <v>0.55303030303030298</v>
      </c>
      <c r="E39" s="113">
        <f>APA_WLW3!$L$61</f>
        <v>0.53514992810952355</v>
      </c>
      <c r="F39" s="113">
        <f>APA_WLW3!$L$64</f>
        <v>0.5</v>
      </c>
      <c r="G39" s="113">
        <f>APA_WLW3!$M$65</f>
        <v>0.5</v>
      </c>
      <c r="H39" s="113">
        <f t="shared" si="2"/>
        <v>1.8497132931815916E-2</v>
      </c>
      <c r="I39" s="113">
        <f>$B$74</f>
        <v>0</v>
      </c>
      <c r="J39" s="114" t="s">
        <v>63</v>
      </c>
      <c r="K39" s="113">
        <f t="shared" si="3"/>
        <v>0</v>
      </c>
      <c r="L39" s="113">
        <f>$B$69</f>
        <v>1</v>
      </c>
      <c r="M39" s="114">
        <v>1</v>
      </c>
      <c r="N39" s="113">
        <f t="shared" si="4"/>
        <v>1.8497132931815916E-2</v>
      </c>
      <c r="O39" s="113">
        <f>$B$73</f>
        <v>0.5</v>
      </c>
      <c r="P39" t="s">
        <v>62</v>
      </c>
      <c r="Q39" s="113">
        <f t="shared" si="0"/>
        <v>9.2485664659079578E-3</v>
      </c>
      <c r="R39" s="113">
        <f>$B$76</f>
        <v>0</v>
      </c>
      <c r="S39" s="6">
        <v>0</v>
      </c>
      <c r="T39" s="113">
        <f t="shared" si="1"/>
        <v>0</v>
      </c>
      <c r="U39" s="114"/>
      <c r="V39" s="153">
        <f t="shared" si="5"/>
        <v>1.5</v>
      </c>
    </row>
    <row r="40" spans="1:22" x14ac:dyDescent="0.25">
      <c r="A40">
        <v>38</v>
      </c>
      <c r="B40" s="113">
        <f>APA_WLW3!$M$21</f>
        <v>0.5</v>
      </c>
      <c r="C40" s="113">
        <f>APA_WLW3!$L$44</f>
        <v>0.5</v>
      </c>
      <c r="D40" s="113">
        <f>APA_WLW3!$M$55</f>
        <v>0.55303030303030298</v>
      </c>
      <c r="E40" s="113">
        <f>APA_WLW3!$L$61</f>
        <v>0.53514992810952355</v>
      </c>
      <c r="F40" s="113">
        <f>APA_WLW3!$L$64</f>
        <v>0.5</v>
      </c>
      <c r="G40" s="113">
        <f>APA_WLW3!$M$65</f>
        <v>0.5</v>
      </c>
      <c r="H40" s="113">
        <f t="shared" si="2"/>
        <v>1.8497132931815916E-2</v>
      </c>
      <c r="I40" s="113">
        <f>$B$76</f>
        <v>0</v>
      </c>
      <c r="J40" s="114">
        <v>0</v>
      </c>
      <c r="K40" s="113">
        <f t="shared" si="3"/>
        <v>0</v>
      </c>
      <c r="L40" s="113">
        <f>$B$69</f>
        <v>1</v>
      </c>
      <c r="M40" s="114">
        <v>1</v>
      </c>
      <c r="N40" s="113">
        <f t="shared" si="4"/>
        <v>1.8497132931815916E-2</v>
      </c>
      <c r="O40" s="113">
        <f>$B$73</f>
        <v>0.5</v>
      </c>
      <c r="P40" s="114" t="s">
        <v>62</v>
      </c>
      <c r="Q40" s="113">
        <f t="shared" si="0"/>
        <v>9.2485664659079578E-3</v>
      </c>
      <c r="R40" s="113">
        <f>$B$74</f>
        <v>0</v>
      </c>
      <c r="S40" s="6" t="s">
        <v>63</v>
      </c>
      <c r="T40" s="113">
        <f t="shared" si="1"/>
        <v>0</v>
      </c>
      <c r="U40" s="114"/>
      <c r="V40" s="153">
        <f t="shared" si="5"/>
        <v>1.5</v>
      </c>
    </row>
    <row r="41" spans="1:22" x14ac:dyDescent="0.25">
      <c r="A41">
        <v>39</v>
      </c>
      <c r="B41" s="113">
        <f>APA_WLW3!$L$22</f>
        <v>0.5</v>
      </c>
      <c r="C41" s="113">
        <f>APA_WLW3!$M$44</f>
        <v>0.5</v>
      </c>
      <c r="D41" s="113">
        <f>APA_WLW3!$M$55</f>
        <v>0.55303030303030298</v>
      </c>
      <c r="E41" s="113">
        <f>APA_WLW3!$L$61</f>
        <v>0.53514992810952355</v>
      </c>
      <c r="F41" s="113">
        <f>APA_WLW3!$L$64</f>
        <v>0.5</v>
      </c>
      <c r="G41" s="113">
        <f>APA_WLW3!$M$65</f>
        <v>0.5</v>
      </c>
      <c r="H41" s="113">
        <f t="shared" si="2"/>
        <v>1.8497132931815916E-2</v>
      </c>
      <c r="I41" s="113">
        <f>$B$74</f>
        <v>0</v>
      </c>
      <c r="J41" s="114" t="s">
        <v>63</v>
      </c>
      <c r="K41" s="113">
        <f t="shared" si="3"/>
        <v>0</v>
      </c>
      <c r="L41" s="113">
        <f>$B$73</f>
        <v>0.5</v>
      </c>
      <c r="M41" t="s">
        <v>62</v>
      </c>
      <c r="N41" s="113">
        <f t="shared" si="4"/>
        <v>9.2485664659079578E-3</v>
      </c>
      <c r="O41" s="113">
        <f>$B$69</f>
        <v>1</v>
      </c>
      <c r="P41" s="114">
        <v>1</v>
      </c>
      <c r="Q41" s="113">
        <f t="shared" si="0"/>
        <v>1.8497132931815916E-2</v>
      </c>
      <c r="R41" s="113">
        <f>$B$76</f>
        <v>0</v>
      </c>
      <c r="S41" s="6">
        <v>0</v>
      </c>
      <c r="T41" s="113">
        <f t="shared" si="1"/>
        <v>0</v>
      </c>
      <c r="U41" s="114"/>
      <c r="V41" s="153">
        <f t="shared" si="5"/>
        <v>1.5</v>
      </c>
    </row>
    <row r="42" spans="1:22" x14ac:dyDescent="0.25">
      <c r="A42">
        <v>40</v>
      </c>
      <c r="B42" s="113">
        <f>APA_WLW3!$M$22</f>
        <v>0.5</v>
      </c>
      <c r="C42" s="113">
        <f>APA_WLW3!$M$44</f>
        <v>0.5</v>
      </c>
      <c r="D42" s="113">
        <f>APA_WLW3!$M$55</f>
        <v>0.55303030303030298</v>
      </c>
      <c r="E42" s="113">
        <f>APA_WLW3!$L$61</f>
        <v>0.53514992810952355</v>
      </c>
      <c r="F42" s="113">
        <f>APA_WLW3!$L$64</f>
        <v>0.5</v>
      </c>
      <c r="G42" s="113">
        <f>APA_WLW3!$M$65</f>
        <v>0.5</v>
      </c>
      <c r="H42" s="113">
        <f t="shared" si="2"/>
        <v>1.8497132931815916E-2</v>
      </c>
      <c r="I42" s="113">
        <f>$B$76</f>
        <v>0</v>
      </c>
      <c r="J42" s="114">
        <v>0</v>
      </c>
      <c r="K42" s="23">
        <f t="shared" si="3"/>
        <v>0</v>
      </c>
      <c r="L42" s="113">
        <f>$B$73</f>
        <v>0.5</v>
      </c>
      <c r="M42" s="1" t="s">
        <v>62</v>
      </c>
      <c r="N42" s="23">
        <f t="shared" si="4"/>
        <v>9.2485664659079578E-3</v>
      </c>
      <c r="O42" s="113">
        <f>$B$69</f>
        <v>1</v>
      </c>
      <c r="P42" s="114">
        <v>1</v>
      </c>
      <c r="Q42" s="23">
        <f t="shared" si="0"/>
        <v>1.8497132931815916E-2</v>
      </c>
      <c r="R42" s="113">
        <f>$B$74</f>
        <v>0</v>
      </c>
      <c r="S42" s="1" t="s">
        <v>63</v>
      </c>
      <c r="T42" s="23">
        <f t="shared" si="1"/>
        <v>0</v>
      </c>
      <c r="V42" s="153">
        <f t="shared" si="5"/>
        <v>1.5</v>
      </c>
    </row>
    <row r="43" spans="1:22" x14ac:dyDescent="0.25">
      <c r="A43">
        <v>41</v>
      </c>
      <c r="B43" s="113">
        <f>APA_WLW3!$L$23</f>
        <v>0.5</v>
      </c>
      <c r="C43" s="113">
        <f>APA_WLW3!$L$45</f>
        <v>0.5</v>
      </c>
      <c r="D43" s="113">
        <f>APA_WLW3!$L$56</f>
        <v>0</v>
      </c>
      <c r="E43" s="113">
        <f>APA_WLW3!$M$61</f>
        <v>0.46485007189047645</v>
      </c>
      <c r="F43" s="113">
        <f>APA_WLW3!$L$64</f>
        <v>0.5</v>
      </c>
      <c r="G43" s="113">
        <f>APA_WLW3!$M$65</f>
        <v>0.5</v>
      </c>
      <c r="H43" s="113">
        <f t="shared" si="2"/>
        <v>0</v>
      </c>
      <c r="I43" s="113">
        <f>$B$71</f>
        <v>0.75</v>
      </c>
      <c r="J43" t="s">
        <v>28</v>
      </c>
      <c r="K43" s="113">
        <f t="shared" si="3"/>
        <v>0</v>
      </c>
      <c r="L43" s="113">
        <f>$B$71</f>
        <v>0.75</v>
      </c>
      <c r="M43" t="s">
        <v>28</v>
      </c>
      <c r="N43" s="113">
        <f t="shared" si="4"/>
        <v>0</v>
      </c>
      <c r="O43" s="113">
        <f>$B$75</f>
        <v>0</v>
      </c>
      <c r="P43" t="s">
        <v>29</v>
      </c>
      <c r="Q43" s="113">
        <f t="shared" si="0"/>
        <v>0</v>
      </c>
      <c r="R43" s="113">
        <f>$B$75</f>
        <v>0</v>
      </c>
      <c r="S43" s="2" t="s">
        <v>29</v>
      </c>
      <c r="T43" s="113">
        <f t="shared" si="1"/>
        <v>0</v>
      </c>
      <c r="V43" s="153">
        <f t="shared" si="5"/>
        <v>1.5</v>
      </c>
    </row>
    <row r="44" spans="1:22" x14ac:dyDescent="0.25">
      <c r="A44">
        <v>42</v>
      </c>
      <c r="B44" s="113">
        <f>APA_WLW3!$M$23</f>
        <v>0.5</v>
      </c>
      <c r="C44" s="113">
        <f>APA_WLW3!$L$45</f>
        <v>0.5</v>
      </c>
      <c r="D44" s="113">
        <f>APA_WLW3!$L$56</f>
        <v>0</v>
      </c>
      <c r="E44" s="113">
        <f>APA_WLW3!$M$61</f>
        <v>0.46485007189047645</v>
      </c>
      <c r="F44" s="113">
        <f>APA_WLW3!$L$64</f>
        <v>0.5</v>
      </c>
      <c r="G44" s="113">
        <f>APA_WLW3!$M$65</f>
        <v>0.5</v>
      </c>
      <c r="H44" s="113">
        <f t="shared" si="2"/>
        <v>0</v>
      </c>
      <c r="I44" s="113">
        <f>$B$71</f>
        <v>0.75</v>
      </c>
      <c r="J44" t="s">
        <v>28</v>
      </c>
      <c r="K44" s="113">
        <f t="shared" si="3"/>
        <v>0</v>
      </c>
      <c r="L44" s="113">
        <f>$B$75</f>
        <v>0</v>
      </c>
      <c r="M44" t="s">
        <v>29</v>
      </c>
      <c r="N44" s="113">
        <f t="shared" si="4"/>
        <v>0</v>
      </c>
      <c r="O44" s="113">
        <f>$B$71</f>
        <v>0.75</v>
      </c>
      <c r="P44" t="s">
        <v>28</v>
      </c>
      <c r="Q44" s="113">
        <f t="shared" si="0"/>
        <v>0</v>
      </c>
      <c r="R44" s="113">
        <f>$B$75</f>
        <v>0</v>
      </c>
      <c r="S44" s="2" t="s">
        <v>29</v>
      </c>
      <c r="T44" s="113">
        <f t="shared" si="1"/>
        <v>0</v>
      </c>
      <c r="V44" s="153">
        <f t="shared" si="5"/>
        <v>1.5</v>
      </c>
    </row>
    <row r="45" spans="1:22" x14ac:dyDescent="0.25">
      <c r="A45">
        <v>43</v>
      </c>
      <c r="B45" s="113">
        <f>APA_WLW3!$L$24</f>
        <v>0.5</v>
      </c>
      <c r="C45" s="113">
        <f>APA_WLW3!$M$45</f>
        <v>0.5</v>
      </c>
      <c r="D45" s="113">
        <f>APA_WLW3!$L$56</f>
        <v>0</v>
      </c>
      <c r="E45" s="113">
        <f>APA_WLW3!$M$61</f>
        <v>0.46485007189047645</v>
      </c>
      <c r="F45" s="113">
        <f>APA_WLW3!$L$64</f>
        <v>0.5</v>
      </c>
      <c r="G45" s="113">
        <f>APA_WLW3!$M$65</f>
        <v>0.5</v>
      </c>
      <c r="H45" s="113">
        <f t="shared" si="2"/>
        <v>0</v>
      </c>
      <c r="I45" s="113">
        <f>$B$75</f>
        <v>0</v>
      </c>
      <c r="J45" t="s">
        <v>29</v>
      </c>
      <c r="K45" s="113">
        <f t="shared" si="3"/>
        <v>0</v>
      </c>
      <c r="L45" s="113">
        <f>$B$71</f>
        <v>0.75</v>
      </c>
      <c r="M45" t="s">
        <v>28</v>
      </c>
      <c r="N45" s="113">
        <f t="shared" si="4"/>
        <v>0</v>
      </c>
      <c r="O45" s="113">
        <f>$B$75</f>
        <v>0</v>
      </c>
      <c r="P45" t="s">
        <v>29</v>
      </c>
      <c r="Q45" s="113">
        <f t="shared" si="0"/>
        <v>0</v>
      </c>
      <c r="R45" s="113">
        <f>$B$71</f>
        <v>0.75</v>
      </c>
      <c r="S45" t="s">
        <v>28</v>
      </c>
      <c r="T45" s="113">
        <f t="shared" si="1"/>
        <v>0</v>
      </c>
      <c r="V45" s="153">
        <f t="shared" si="5"/>
        <v>1.5</v>
      </c>
    </row>
    <row r="46" spans="1:22" x14ac:dyDescent="0.25">
      <c r="A46">
        <v>44</v>
      </c>
      <c r="B46" s="113">
        <f>APA_WLW3!$M$24</f>
        <v>0.5</v>
      </c>
      <c r="C46" s="113">
        <f>APA_WLW3!$M$45</f>
        <v>0.5</v>
      </c>
      <c r="D46" s="113">
        <f>APA_WLW3!$L$56</f>
        <v>0</v>
      </c>
      <c r="E46" s="113">
        <f>APA_WLW3!$M$61</f>
        <v>0.46485007189047645</v>
      </c>
      <c r="F46" s="113">
        <f>APA_WLW3!$L$64</f>
        <v>0.5</v>
      </c>
      <c r="G46" s="113">
        <f>APA_WLW3!$M$65</f>
        <v>0.5</v>
      </c>
      <c r="H46" s="113">
        <f t="shared" si="2"/>
        <v>0</v>
      </c>
      <c r="I46" s="113">
        <f>$B$75</f>
        <v>0</v>
      </c>
      <c r="J46" t="s">
        <v>29</v>
      </c>
      <c r="K46" s="113">
        <f t="shared" si="3"/>
        <v>0</v>
      </c>
      <c r="L46" s="113">
        <f>$B$75</f>
        <v>0</v>
      </c>
      <c r="M46" t="s">
        <v>29</v>
      </c>
      <c r="N46" s="113">
        <f t="shared" si="4"/>
        <v>0</v>
      </c>
      <c r="O46" s="113">
        <f>$B$71</f>
        <v>0.75</v>
      </c>
      <c r="P46" t="s">
        <v>28</v>
      </c>
      <c r="Q46" s="113">
        <f t="shared" si="0"/>
        <v>0</v>
      </c>
      <c r="R46" s="113">
        <f>$B$71</f>
        <v>0.75</v>
      </c>
      <c r="S46" t="s">
        <v>28</v>
      </c>
      <c r="T46" s="113">
        <f t="shared" si="1"/>
        <v>0</v>
      </c>
      <c r="V46" s="153">
        <f t="shared" si="5"/>
        <v>1.5</v>
      </c>
    </row>
    <row r="47" spans="1:22" x14ac:dyDescent="0.25">
      <c r="A47">
        <v>45</v>
      </c>
      <c r="B47" s="113">
        <f>APA_WLW3!$L$25</f>
        <v>0.7857142857142857</v>
      </c>
      <c r="C47" s="113">
        <f>APA_WLW3!$L$46</f>
        <v>3.8461538461538457E-2</v>
      </c>
      <c r="D47" s="113">
        <f>APA_WLW3!$M$56</f>
        <v>1</v>
      </c>
      <c r="E47" s="113">
        <f>APA_WLW3!$M$61</f>
        <v>0.46485007189047645</v>
      </c>
      <c r="F47" s="113">
        <f>APA_WLW3!$L$64</f>
        <v>0.5</v>
      </c>
      <c r="G47" s="113">
        <f>APA_WLW3!$M$65</f>
        <v>0.5</v>
      </c>
      <c r="H47" s="113">
        <f t="shared" si="2"/>
        <v>3.511916751919808E-3</v>
      </c>
      <c r="I47" s="113">
        <f>$B$75</f>
        <v>0</v>
      </c>
      <c r="J47" t="s">
        <v>29</v>
      </c>
      <c r="K47" s="113">
        <f t="shared" si="3"/>
        <v>0</v>
      </c>
      <c r="L47" s="113">
        <f>$B$71</f>
        <v>0.75</v>
      </c>
      <c r="M47" t="s">
        <v>28</v>
      </c>
      <c r="N47" s="113">
        <f t="shared" si="4"/>
        <v>2.633937563939856E-3</v>
      </c>
      <c r="O47" s="113">
        <f>$B$71</f>
        <v>0.75</v>
      </c>
      <c r="P47" t="s">
        <v>28</v>
      </c>
      <c r="Q47" s="113">
        <f t="shared" si="0"/>
        <v>2.633937563939856E-3</v>
      </c>
      <c r="R47" s="113">
        <f>$B$75</f>
        <v>0</v>
      </c>
      <c r="S47" t="s">
        <v>29</v>
      </c>
      <c r="T47" s="113">
        <f t="shared" si="1"/>
        <v>0</v>
      </c>
      <c r="V47" s="153">
        <f t="shared" si="5"/>
        <v>1.5</v>
      </c>
    </row>
    <row r="48" spans="1:22" x14ac:dyDescent="0.25">
      <c r="A48">
        <v>46</v>
      </c>
      <c r="B48" s="113">
        <f>APA_WLW3!$M$25</f>
        <v>0.2142857142857143</v>
      </c>
      <c r="C48" s="113">
        <f>APA_WLW3!$L$46</f>
        <v>3.8461538461538457E-2</v>
      </c>
      <c r="D48" s="113">
        <f>APA_WLW3!$M$56</f>
        <v>1</v>
      </c>
      <c r="E48" s="113">
        <f>APA_WLW3!$M$61</f>
        <v>0.46485007189047645</v>
      </c>
      <c r="F48" s="113">
        <f>APA_WLW3!$L$64</f>
        <v>0.5</v>
      </c>
      <c r="G48" s="113">
        <f>APA_WLW3!$M$65</f>
        <v>0.5</v>
      </c>
      <c r="H48" s="113">
        <f t="shared" si="2"/>
        <v>9.5779547779631141E-4</v>
      </c>
      <c r="I48" s="113">
        <f>$B$72</f>
        <v>0.16666666666666666</v>
      </c>
      <c r="J48" s="1" t="s">
        <v>21</v>
      </c>
      <c r="K48" s="113">
        <f t="shared" si="3"/>
        <v>1.5963257963271855E-4</v>
      </c>
      <c r="L48" s="113">
        <f>$B$72</f>
        <v>0.16666666666666666</v>
      </c>
      <c r="M48" s="1" t="s">
        <v>21</v>
      </c>
      <c r="N48" s="113">
        <f t="shared" si="4"/>
        <v>1.5963257963271855E-4</v>
      </c>
      <c r="O48" s="113">
        <f>$B$69</f>
        <v>1</v>
      </c>
      <c r="P48" s="114">
        <v>1</v>
      </c>
      <c r="Q48" s="113">
        <f t="shared" si="0"/>
        <v>9.5779547779631141E-4</v>
      </c>
      <c r="R48" s="113">
        <f>$B$72</f>
        <v>0.16666666666666666</v>
      </c>
      <c r="S48" s="1" t="s">
        <v>21</v>
      </c>
      <c r="T48" s="113">
        <f t="shared" si="1"/>
        <v>1.5963257963271855E-4</v>
      </c>
      <c r="V48" s="153">
        <f t="shared" si="5"/>
        <v>1.5</v>
      </c>
    </row>
    <row r="49" spans="1:22" x14ac:dyDescent="0.25">
      <c r="A49">
        <v>47</v>
      </c>
      <c r="B49" s="113">
        <f>APA_WLW3!$L$26</f>
        <v>0.5</v>
      </c>
      <c r="C49" s="113">
        <f>APA_WLW3!$M$46</f>
        <v>0.96153846153846156</v>
      </c>
      <c r="D49" s="113">
        <f>APA_WLW3!$M$56</f>
        <v>1</v>
      </c>
      <c r="E49" s="113">
        <f>APA_WLW3!$M$61</f>
        <v>0.46485007189047645</v>
      </c>
      <c r="F49" s="113">
        <f>APA_WLW3!$L$64</f>
        <v>0.5</v>
      </c>
      <c r="G49" s="113">
        <f>APA_WLW3!$M$65</f>
        <v>0.5</v>
      </c>
      <c r="H49" s="113">
        <f t="shared" si="2"/>
        <v>5.5871402871451495E-2</v>
      </c>
      <c r="I49" s="113">
        <f>$B$76</f>
        <v>0</v>
      </c>
      <c r="J49" s="114">
        <v>0</v>
      </c>
      <c r="K49" s="21">
        <f t="shared" si="3"/>
        <v>0</v>
      </c>
      <c r="L49" s="113">
        <f>$B$70</f>
        <v>0.5</v>
      </c>
      <c r="M49" t="s">
        <v>27</v>
      </c>
      <c r="N49" s="21">
        <f t="shared" si="4"/>
        <v>2.7935701435725747E-2</v>
      </c>
      <c r="O49" s="113">
        <f>$B$70</f>
        <v>0.5</v>
      </c>
      <c r="P49" t="s">
        <v>27</v>
      </c>
      <c r="Q49" s="21">
        <f t="shared" si="0"/>
        <v>2.7935701435725747E-2</v>
      </c>
      <c r="R49" s="113">
        <f>$B$70</f>
        <v>0.5</v>
      </c>
      <c r="S49" t="s">
        <v>27</v>
      </c>
      <c r="T49" s="21">
        <f t="shared" si="1"/>
        <v>2.7935701435725747E-2</v>
      </c>
      <c r="V49" s="153">
        <f t="shared" si="5"/>
        <v>1.5</v>
      </c>
    </row>
    <row r="50" spans="1:22" x14ac:dyDescent="0.25">
      <c r="A50">
        <v>48</v>
      </c>
      <c r="B50" s="113">
        <f>APA_WLW3!$M$26</f>
        <v>0.5</v>
      </c>
      <c r="C50" s="113">
        <f>APA_WLW3!$M$46</f>
        <v>0.96153846153846156</v>
      </c>
      <c r="D50" s="113">
        <f>APA_WLW3!$M$56</f>
        <v>1</v>
      </c>
      <c r="E50" s="113">
        <f>APA_WLW3!$M$61</f>
        <v>0.46485007189047645</v>
      </c>
      <c r="F50" s="113">
        <f>APA_WLW3!$L$64</f>
        <v>0.5</v>
      </c>
      <c r="G50" s="113">
        <f>APA_WLW3!$M$65</f>
        <v>0.5</v>
      </c>
      <c r="H50" s="113">
        <f t="shared" si="2"/>
        <v>5.5871402871451495E-2</v>
      </c>
      <c r="I50" s="113">
        <f>$B$76</f>
        <v>0</v>
      </c>
      <c r="J50" s="114">
        <v>0</v>
      </c>
      <c r="K50" s="23">
        <f t="shared" si="3"/>
        <v>0</v>
      </c>
      <c r="L50" s="113">
        <f>$B$74</f>
        <v>0</v>
      </c>
      <c r="M50" s="7" t="s">
        <v>63</v>
      </c>
      <c r="N50" s="23">
        <f t="shared" si="4"/>
        <v>0</v>
      </c>
      <c r="O50" s="113">
        <f>$B$69</f>
        <v>1</v>
      </c>
      <c r="P50" s="114">
        <v>1</v>
      </c>
      <c r="Q50" s="23">
        <f t="shared" si="0"/>
        <v>5.5871402871451495E-2</v>
      </c>
      <c r="R50" s="113">
        <f>$B$73</f>
        <v>0.5</v>
      </c>
      <c r="S50" s="114" t="s">
        <v>62</v>
      </c>
      <c r="T50" s="23">
        <f t="shared" si="1"/>
        <v>2.7935701435725747E-2</v>
      </c>
      <c r="V50" s="153">
        <f t="shared" si="5"/>
        <v>1.5</v>
      </c>
    </row>
    <row r="51" spans="1:22" x14ac:dyDescent="0.25">
      <c r="A51">
        <v>49</v>
      </c>
      <c r="B51" s="113">
        <f>APA_WLW3!$L$27</f>
        <v>0.75</v>
      </c>
      <c r="C51" s="113">
        <f>APA_WLW3!$L$47</f>
        <v>0.54166666666666674</v>
      </c>
      <c r="D51" s="113">
        <f>APA_WLW3!$L$57</f>
        <v>0.44696969696969696</v>
      </c>
      <c r="E51" s="113">
        <f>APA_WLW3!$L$62</f>
        <v>0.53514992810952355</v>
      </c>
      <c r="F51" s="113">
        <f>APA_WLW3!$M$64</f>
        <v>0.5</v>
      </c>
      <c r="G51" s="113">
        <f>APA_WLW3!$M$65</f>
        <v>0.5</v>
      </c>
      <c r="H51" s="113">
        <f t="shared" si="2"/>
        <v>2.4293323559422621E-2</v>
      </c>
      <c r="I51" s="113">
        <f>$B$73</f>
        <v>0.5</v>
      </c>
      <c r="J51" s="114" t="s">
        <v>62</v>
      </c>
      <c r="K51" s="113">
        <f t="shared" si="3"/>
        <v>1.2146661779711311E-2</v>
      </c>
      <c r="L51" s="113">
        <f>$B$69</f>
        <v>1</v>
      </c>
      <c r="M51" s="114">
        <v>1</v>
      </c>
      <c r="N51" s="113">
        <f t="shared" si="4"/>
        <v>2.4293323559422621E-2</v>
      </c>
      <c r="O51" s="113">
        <f>$B$76</f>
        <v>0</v>
      </c>
      <c r="P51" s="151">
        <v>0</v>
      </c>
      <c r="Q51" s="113">
        <f t="shared" si="0"/>
        <v>0</v>
      </c>
      <c r="R51" s="113">
        <f>$B$74</f>
        <v>0</v>
      </c>
      <c r="S51" s="114" t="s">
        <v>63</v>
      </c>
      <c r="T51" s="113">
        <f t="shared" si="1"/>
        <v>0</v>
      </c>
      <c r="V51" s="153">
        <f t="shared" si="5"/>
        <v>1.5</v>
      </c>
    </row>
    <row r="52" spans="1:22" x14ac:dyDescent="0.25">
      <c r="A52">
        <v>50</v>
      </c>
      <c r="B52" s="113">
        <f>APA_WLW3!$M$27</f>
        <v>0.25</v>
      </c>
      <c r="C52" s="113">
        <f>APA_WLW3!$L$47</f>
        <v>0.54166666666666674</v>
      </c>
      <c r="D52" s="113">
        <f>APA_WLW3!$L$57</f>
        <v>0.44696969696969696</v>
      </c>
      <c r="E52" s="113">
        <f>APA_WLW3!$L$62</f>
        <v>0.53514992810952355</v>
      </c>
      <c r="F52" s="113">
        <f>APA_WLW3!$M$64</f>
        <v>0.5</v>
      </c>
      <c r="G52" s="113">
        <f>APA_WLW3!$M$65</f>
        <v>0.5</v>
      </c>
      <c r="H52" s="113">
        <f t="shared" si="2"/>
        <v>8.0977745198075411E-3</v>
      </c>
      <c r="I52" s="113">
        <f>$B$72</f>
        <v>0.16666666666666666</v>
      </c>
      <c r="J52" s="1" t="s">
        <v>21</v>
      </c>
      <c r="K52" s="113">
        <f t="shared" si="3"/>
        <v>1.3496290866345901E-3</v>
      </c>
      <c r="L52" s="113">
        <f>$B$69</f>
        <v>1</v>
      </c>
      <c r="M52" s="114">
        <v>1</v>
      </c>
      <c r="N52" s="113">
        <f t="shared" si="4"/>
        <v>8.0977745198075411E-3</v>
      </c>
      <c r="O52" s="113">
        <f>$B$72</f>
        <v>0.16666666666666666</v>
      </c>
      <c r="P52" s="1" t="s">
        <v>21</v>
      </c>
      <c r="Q52" s="113">
        <f t="shared" si="0"/>
        <v>1.3496290866345901E-3</v>
      </c>
      <c r="R52" s="113">
        <f>$B$72</f>
        <v>0.16666666666666666</v>
      </c>
      <c r="S52" s="1" t="s">
        <v>21</v>
      </c>
      <c r="T52" s="113">
        <f t="shared" si="1"/>
        <v>1.3496290866345901E-3</v>
      </c>
      <c r="V52" s="153">
        <f t="shared" si="5"/>
        <v>1.5000000000000002</v>
      </c>
    </row>
    <row r="53" spans="1:22" x14ac:dyDescent="0.25">
      <c r="A53">
        <v>51</v>
      </c>
      <c r="B53" s="113">
        <f>APA_WLW3!$L$28</f>
        <v>1</v>
      </c>
      <c r="C53" s="113">
        <f>APA_WLW3!$M$47</f>
        <v>0.45833333333333326</v>
      </c>
      <c r="D53" s="113">
        <f>APA_WLW3!$L$57</f>
        <v>0.44696969696969696</v>
      </c>
      <c r="E53" s="113">
        <f>APA_WLW3!$L$62</f>
        <v>0.53514992810952355</v>
      </c>
      <c r="F53" s="113">
        <f>APA_WLW3!$M$64</f>
        <v>0.5</v>
      </c>
      <c r="G53" s="113">
        <f>APA_WLW3!$M$65</f>
        <v>0.5</v>
      </c>
      <c r="H53" s="113">
        <f t="shared" si="2"/>
        <v>2.7407852220887052E-2</v>
      </c>
      <c r="I53" s="113">
        <f>$B$70</f>
        <v>0.5</v>
      </c>
      <c r="J53" t="s">
        <v>27</v>
      </c>
      <c r="K53" s="113">
        <f t="shared" si="3"/>
        <v>1.3703926110443526E-2</v>
      </c>
      <c r="L53" s="113">
        <f>$B$70</f>
        <v>0.5</v>
      </c>
      <c r="M53" t="s">
        <v>27</v>
      </c>
      <c r="N53" s="113">
        <f t="shared" si="4"/>
        <v>1.3703926110443526E-2</v>
      </c>
      <c r="O53" s="113">
        <f>$B$76</f>
        <v>0</v>
      </c>
      <c r="P53" s="151">
        <v>0</v>
      </c>
      <c r="Q53" s="113">
        <f t="shared" si="0"/>
        <v>0</v>
      </c>
      <c r="R53" s="113">
        <f>$B$70</f>
        <v>0.5</v>
      </c>
      <c r="S53" t="s">
        <v>27</v>
      </c>
      <c r="T53" s="113">
        <f t="shared" si="1"/>
        <v>1.3703926110443526E-2</v>
      </c>
      <c r="V53" s="153">
        <f t="shared" si="5"/>
        <v>1.5</v>
      </c>
    </row>
    <row r="54" spans="1:22" x14ac:dyDescent="0.25">
      <c r="A54">
        <v>52</v>
      </c>
      <c r="B54" s="113">
        <f>APA_WLW3!$M$28</f>
        <v>0</v>
      </c>
      <c r="C54" s="113">
        <f>APA_WLW3!$M$47</f>
        <v>0.45833333333333326</v>
      </c>
      <c r="D54" s="113">
        <f>APA_WLW3!$L$57</f>
        <v>0.44696969696969696</v>
      </c>
      <c r="E54" s="113">
        <f>APA_WLW3!$L$62</f>
        <v>0.53514992810952355</v>
      </c>
      <c r="F54" s="113">
        <f>APA_WLW3!$M$64</f>
        <v>0.5</v>
      </c>
      <c r="G54" s="113">
        <f>APA_WLW3!$M$65</f>
        <v>0.5</v>
      </c>
      <c r="H54" s="113">
        <f t="shared" si="2"/>
        <v>0</v>
      </c>
      <c r="I54" s="113">
        <f>$B$75</f>
        <v>0</v>
      </c>
      <c r="J54" t="s">
        <v>29</v>
      </c>
      <c r="K54" s="113">
        <f t="shared" si="3"/>
        <v>0</v>
      </c>
      <c r="L54" s="113">
        <f>$B$71</f>
        <v>0.75</v>
      </c>
      <c r="M54" t="s">
        <v>28</v>
      </c>
      <c r="N54" s="113">
        <f t="shared" si="4"/>
        <v>0</v>
      </c>
      <c r="O54" s="113">
        <f>$B$75</f>
        <v>0</v>
      </c>
      <c r="P54" s="2" t="s">
        <v>29</v>
      </c>
      <c r="Q54" s="113">
        <f t="shared" si="0"/>
        <v>0</v>
      </c>
      <c r="R54" s="113">
        <f>$B$71</f>
        <v>0.75</v>
      </c>
      <c r="S54" t="s">
        <v>28</v>
      </c>
      <c r="T54" s="113">
        <f t="shared" si="1"/>
        <v>0</v>
      </c>
      <c r="V54" s="153">
        <f t="shared" si="5"/>
        <v>1.5</v>
      </c>
    </row>
    <row r="55" spans="1:22" x14ac:dyDescent="0.25">
      <c r="A55">
        <v>53</v>
      </c>
      <c r="B55" s="113">
        <f>APA_WLW3!$L$29</f>
        <v>0.5</v>
      </c>
      <c r="C55" s="113">
        <f>APA_WLW3!$L$48</f>
        <v>0.5</v>
      </c>
      <c r="D55" s="113">
        <f>APA_WLW3!$M$57</f>
        <v>0.55303030303030298</v>
      </c>
      <c r="E55" s="113">
        <f>APA_WLW3!$L$62</f>
        <v>0.53514992810952355</v>
      </c>
      <c r="F55" s="113">
        <f>APA_WLW3!$M$64</f>
        <v>0.5</v>
      </c>
      <c r="G55" s="113">
        <f>APA_WLW3!$M$65</f>
        <v>0.5</v>
      </c>
      <c r="H55" s="113">
        <f t="shared" si="2"/>
        <v>1.8497132931815916E-2</v>
      </c>
      <c r="I55" s="113">
        <f>$B$74</f>
        <v>0</v>
      </c>
      <c r="J55" s="114" t="s">
        <v>63</v>
      </c>
      <c r="K55" s="113">
        <f t="shared" si="3"/>
        <v>0</v>
      </c>
      <c r="L55" s="113">
        <f>$B$69</f>
        <v>1</v>
      </c>
      <c r="M55" s="114">
        <v>1</v>
      </c>
      <c r="N55" s="113">
        <f t="shared" si="4"/>
        <v>1.8497132931815916E-2</v>
      </c>
      <c r="O55" s="113">
        <f>$B$76</f>
        <v>0</v>
      </c>
      <c r="P55" s="6">
        <v>0</v>
      </c>
      <c r="Q55" s="113">
        <f t="shared" si="0"/>
        <v>0</v>
      </c>
      <c r="R55" s="113">
        <f>$B$73</f>
        <v>0.5</v>
      </c>
      <c r="S55" t="s">
        <v>62</v>
      </c>
      <c r="T55" s="113">
        <f t="shared" si="1"/>
        <v>9.2485664659079578E-3</v>
      </c>
      <c r="V55" s="153">
        <f t="shared" si="5"/>
        <v>1.5</v>
      </c>
    </row>
    <row r="56" spans="1:22" x14ac:dyDescent="0.25">
      <c r="A56">
        <v>54</v>
      </c>
      <c r="B56" s="113">
        <f>APA_WLW3!$M$29</f>
        <v>0.5</v>
      </c>
      <c r="C56" s="113">
        <f>APA_WLW3!$L$48</f>
        <v>0.5</v>
      </c>
      <c r="D56" s="113">
        <f>APA_WLW3!$M$57</f>
        <v>0.55303030303030298</v>
      </c>
      <c r="E56" s="113">
        <f>APA_WLW3!$L$62</f>
        <v>0.53514992810952355</v>
      </c>
      <c r="F56" s="113">
        <f>APA_WLW3!$M$64</f>
        <v>0.5</v>
      </c>
      <c r="G56" s="113">
        <f>APA_WLW3!$M$65</f>
        <v>0.5</v>
      </c>
      <c r="H56" s="113">
        <f t="shared" si="2"/>
        <v>1.8497132931815916E-2</v>
      </c>
      <c r="I56" s="113">
        <f>$B$76</f>
        <v>0</v>
      </c>
      <c r="J56" s="114">
        <v>0</v>
      </c>
      <c r="K56" s="113">
        <f t="shared" si="3"/>
        <v>0</v>
      </c>
      <c r="L56" s="113">
        <f>$B$69</f>
        <v>1</v>
      </c>
      <c r="M56" s="114">
        <v>1</v>
      </c>
      <c r="N56" s="113">
        <f t="shared" si="4"/>
        <v>1.8497132931815916E-2</v>
      </c>
      <c r="O56" s="113">
        <f>$B$74</f>
        <v>0</v>
      </c>
      <c r="P56" s="6" t="s">
        <v>63</v>
      </c>
      <c r="Q56" s="113">
        <f t="shared" si="0"/>
        <v>0</v>
      </c>
      <c r="R56" s="113">
        <f>$B$73</f>
        <v>0.5</v>
      </c>
      <c r="S56" s="114" t="s">
        <v>62</v>
      </c>
      <c r="T56" s="113">
        <f t="shared" si="1"/>
        <v>9.2485664659079578E-3</v>
      </c>
      <c r="V56" s="153">
        <f t="shared" si="5"/>
        <v>1.5</v>
      </c>
    </row>
    <row r="57" spans="1:22" x14ac:dyDescent="0.25">
      <c r="A57">
        <v>55</v>
      </c>
      <c r="B57" s="113">
        <f>APA_WLW3!$L$30</f>
        <v>0.5</v>
      </c>
      <c r="C57" s="113">
        <f>APA_WLW3!$M$48</f>
        <v>0.5</v>
      </c>
      <c r="D57" s="113">
        <f>APA_WLW3!$M$57</f>
        <v>0.55303030303030298</v>
      </c>
      <c r="E57" s="113">
        <f>APA_WLW3!$L$62</f>
        <v>0.53514992810952355</v>
      </c>
      <c r="F57" s="113">
        <f>APA_WLW3!$M$64</f>
        <v>0.5</v>
      </c>
      <c r="G57" s="113">
        <f>APA_WLW3!$M$65</f>
        <v>0.5</v>
      </c>
      <c r="H57" s="113">
        <f t="shared" si="2"/>
        <v>1.8497132931815916E-2</v>
      </c>
      <c r="I57" s="113">
        <f>$B$74</f>
        <v>0</v>
      </c>
      <c r="J57" s="114" t="s">
        <v>63</v>
      </c>
      <c r="K57" s="21">
        <f t="shared" si="3"/>
        <v>0</v>
      </c>
      <c r="L57" s="113">
        <f>$B$73</f>
        <v>0.5</v>
      </c>
      <c r="M57" t="s">
        <v>62</v>
      </c>
      <c r="N57" s="21">
        <f t="shared" si="4"/>
        <v>9.2485664659079578E-3</v>
      </c>
      <c r="O57" s="113">
        <f>$B$76</f>
        <v>0</v>
      </c>
      <c r="P57" s="6">
        <v>0</v>
      </c>
      <c r="Q57" s="21">
        <f t="shared" si="0"/>
        <v>0</v>
      </c>
      <c r="R57" s="113">
        <f>$B$69</f>
        <v>1</v>
      </c>
      <c r="S57" s="114">
        <v>1</v>
      </c>
      <c r="T57" s="21">
        <f t="shared" si="1"/>
        <v>1.8497132931815916E-2</v>
      </c>
      <c r="V57" s="153">
        <f t="shared" si="5"/>
        <v>1.5</v>
      </c>
    </row>
    <row r="58" spans="1:22" x14ac:dyDescent="0.25">
      <c r="A58">
        <v>56</v>
      </c>
      <c r="B58" s="113">
        <f>APA_WLW3!$M$30</f>
        <v>0.5</v>
      </c>
      <c r="C58" s="113">
        <f>APA_WLW3!$M$48</f>
        <v>0.5</v>
      </c>
      <c r="D58" s="113">
        <f>APA_WLW3!$M$57</f>
        <v>0.55303030303030298</v>
      </c>
      <c r="E58" s="113">
        <f>APA_WLW3!$L$62</f>
        <v>0.53514992810952355</v>
      </c>
      <c r="F58" s="113">
        <f>APA_WLW3!$M$64</f>
        <v>0.5</v>
      </c>
      <c r="G58" s="113">
        <f>APA_WLW3!$M$65</f>
        <v>0.5</v>
      </c>
      <c r="H58" s="113">
        <f t="shared" si="2"/>
        <v>1.8497132931815916E-2</v>
      </c>
      <c r="I58" s="113">
        <f>$B$76</f>
        <v>0</v>
      </c>
      <c r="J58" s="114">
        <v>0</v>
      </c>
      <c r="K58" s="23">
        <f t="shared" si="3"/>
        <v>0</v>
      </c>
      <c r="L58" s="113">
        <f>$B$73</f>
        <v>0.5</v>
      </c>
      <c r="M58" s="1" t="s">
        <v>62</v>
      </c>
      <c r="N58" s="23">
        <f t="shared" si="4"/>
        <v>9.2485664659079578E-3</v>
      </c>
      <c r="O58" s="113">
        <f>$B$74</f>
        <v>0</v>
      </c>
      <c r="P58" s="1" t="s">
        <v>63</v>
      </c>
      <c r="Q58" s="23">
        <f t="shared" si="0"/>
        <v>0</v>
      </c>
      <c r="R58" s="113">
        <f>$B$69</f>
        <v>1</v>
      </c>
      <c r="S58" s="114">
        <v>1</v>
      </c>
      <c r="T58" s="23">
        <f t="shared" si="1"/>
        <v>1.8497132931815916E-2</v>
      </c>
      <c r="V58" s="153">
        <f t="shared" si="5"/>
        <v>1.5</v>
      </c>
    </row>
    <row r="59" spans="1:22" x14ac:dyDescent="0.25">
      <c r="A59">
        <v>57</v>
      </c>
      <c r="B59" s="113">
        <f>APA_WLW3!$L$31</f>
        <v>0.5</v>
      </c>
      <c r="C59" s="113">
        <f>APA_WLW3!$L$49</f>
        <v>0.5</v>
      </c>
      <c r="D59" s="113">
        <f>APA_WLW3!$L$58</f>
        <v>0</v>
      </c>
      <c r="E59" s="113">
        <f>APA_WLW3!$M$62</f>
        <v>0.46485007189047645</v>
      </c>
      <c r="F59" s="113">
        <f>APA_WLW3!$M$64</f>
        <v>0.5</v>
      </c>
      <c r="G59" s="113">
        <f>APA_WLW3!$M$65</f>
        <v>0.5</v>
      </c>
      <c r="H59" s="113">
        <f t="shared" si="2"/>
        <v>0</v>
      </c>
      <c r="I59" s="113">
        <f>$B$71</f>
        <v>0.75</v>
      </c>
      <c r="J59" t="s">
        <v>28</v>
      </c>
      <c r="K59" s="113">
        <f t="shared" si="3"/>
        <v>0</v>
      </c>
      <c r="L59" s="113">
        <f>$B$71</f>
        <v>0.75</v>
      </c>
      <c r="M59" t="s">
        <v>28</v>
      </c>
      <c r="N59" s="113">
        <f t="shared" si="4"/>
        <v>0</v>
      </c>
      <c r="O59" s="113">
        <f>$B$75</f>
        <v>0</v>
      </c>
      <c r="P59" s="2" t="s">
        <v>29</v>
      </c>
      <c r="Q59" s="113">
        <f t="shared" si="0"/>
        <v>0</v>
      </c>
      <c r="R59" s="113">
        <f>$B$75</f>
        <v>0</v>
      </c>
      <c r="S59" t="s">
        <v>29</v>
      </c>
      <c r="T59" s="113">
        <f t="shared" si="1"/>
        <v>0</v>
      </c>
      <c r="V59" s="153">
        <f t="shared" si="5"/>
        <v>1.5</v>
      </c>
    </row>
    <row r="60" spans="1:22" x14ac:dyDescent="0.25">
      <c r="A60">
        <v>58</v>
      </c>
      <c r="B60" s="113">
        <f>APA_WLW3!$M$31</f>
        <v>0.5</v>
      </c>
      <c r="C60" s="113">
        <f>APA_WLW3!$L$49</f>
        <v>0.5</v>
      </c>
      <c r="D60" s="113">
        <f>APA_WLW3!$L$58</f>
        <v>0</v>
      </c>
      <c r="E60" s="113">
        <f>APA_WLW3!$M$62</f>
        <v>0.46485007189047645</v>
      </c>
      <c r="F60" s="113">
        <f>APA_WLW3!$M$64</f>
        <v>0.5</v>
      </c>
      <c r="G60" s="113">
        <f>APA_WLW3!$M$65</f>
        <v>0.5</v>
      </c>
      <c r="H60" s="113">
        <f t="shared" si="2"/>
        <v>0</v>
      </c>
      <c r="I60" s="113">
        <f>$B$71</f>
        <v>0.75</v>
      </c>
      <c r="J60" t="s">
        <v>28</v>
      </c>
      <c r="K60" s="113">
        <f t="shared" si="3"/>
        <v>0</v>
      </c>
      <c r="L60" s="113">
        <f>$B$75</f>
        <v>0</v>
      </c>
      <c r="M60" t="s">
        <v>29</v>
      </c>
      <c r="N60" s="113">
        <f t="shared" si="4"/>
        <v>0</v>
      </c>
      <c r="O60" s="113">
        <f>$B$75</f>
        <v>0</v>
      </c>
      <c r="P60" s="2" t="s">
        <v>29</v>
      </c>
      <c r="Q60" s="113">
        <f t="shared" si="0"/>
        <v>0</v>
      </c>
      <c r="R60" s="113">
        <f>$B$71</f>
        <v>0.75</v>
      </c>
      <c r="S60" t="s">
        <v>28</v>
      </c>
      <c r="T60" s="113">
        <f t="shared" si="1"/>
        <v>0</v>
      </c>
      <c r="V60" s="153">
        <f t="shared" si="5"/>
        <v>1.5</v>
      </c>
    </row>
    <row r="61" spans="1:22" x14ac:dyDescent="0.25">
      <c r="A61">
        <v>59</v>
      </c>
      <c r="B61" s="113">
        <f>APA_WLW3!$L$32</f>
        <v>0.5</v>
      </c>
      <c r="C61" s="113">
        <f>APA_WLW3!$M$49</f>
        <v>0.5</v>
      </c>
      <c r="D61" s="113">
        <f>APA_WLW3!$L$58</f>
        <v>0</v>
      </c>
      <c r="E61" s="113">
        <f>APA_WLW3!$M$62</f>
        <v>0.46485007189047645</v>
      </c>
      <c r="F61" s="113">
        <f>APA_WLW3!$M$64</f>
        <v>0.5</v>
      </c>
      <c r="G61" s="113">
        <f>APA_WLW3!$M$65</f>
        <v>0.5</v>
      </c>
      <c r="H61" s="113">
        <f t="shared" si="2"/>
        <v>0</v>
      </c>
      <c r="I61" s="113">
        <f>$B$75</f>
        <v>0</v>
      </c>
      <c r="J61" t="s">
        <v>29</v>
      </c>
      <c r="K61" s="113">
        <f t="shared" si="3"/>
        <v>0</v>
      </c>
      <c r="L61" s="113">
        <f>$B$71</f>
        <v>0.75</v>
      </c>
      <c r="M61" t="s">
        <v>28</v>
      </c>
      <c r="N61" s="113">
        <f t="shared" si="4"/>
        <v>0</v>
      </c>
      <c r="O61" s="113">
        <f>$B$71</f>
        <v>0.75</v>
      </c>
      <c r="P61" t="s">
        <v>28</v>
      </c>
      <c r="Q61" s="113">
        <f t="shared" si="0"/>
        <v>0</v>
      </c>
      <c r="R61" s="113">
        <f>$B$75</f>
        <v>0</v>
      </c>
      <c r="S61" t="s">
        <v>29</v>
      </c>
      <c r="T61" s="113">
        <f t="shared" si="1"/>
        <v>0</v>
      </c>
      <c r="V61" s="153">
        <f t="shared" si="5"/>
        <v>1.5</v>
      </c>
    </row>
    <row r="62" spans="1:22" x14ac:dyDescent="0.25">
      <c r="A62">
        <v>60</v>
      </c>
      <c r="B62" s="113">
        <f>APA_WLW3!$M$32</f>
        <v>0.5</v>
      </c>
      <c r="C62" s="113">
        <f>APA_WLW3!$M$49</f>
        <v>0.5</v>
      </c>
      <c r="D62" s="113">
        <f>APA_WLW3!$L$58</f>
        <v>0</v>
      </c>
      <c r="E62" s="113">
        <f>APA_WLW3!$M$62</f>
        <v>0.46485007189047645</v>
      </c>
      <c r="F62" s="113">
        <f>APA_WLW3!$M$64</f>
        <v>0.5</v>
      </c>
      <c r="G62" s="113">
        <f>APA_WLW3!$M$65</f>
        <v>0.5</v>
      </c>
      <c r="H62" s="113">
        <f t="shared" si="2"/>
        <v>0</v>
      </c>
      <c r="I62" s="113">
        <f>$B$75</f>
        <v>0</v>
      </c>
      <c r="J62" t="s">
        <v>29</v>
      </c>
      <c r="K62" s="113">
        <f t="shared" si="3"/>
        <v>0</v>
      </c>
      <c r="L62" s="113">
        <f>$B$75</f>
        <v>0</v>
      </c>
      <c r="M62" t="s">
        <v>29</v>
      </c>
      <c r="N62" s="113">
        <f t="shared" si="4"/>
        <v>0</v>
      </c>
      <c r="O62" s="113">
        <f>$B$71</f>
        <v>0.75</v>
      </c>
      <c r="P62" t="s">
        <v>28</v>
      </c>
      <c r="Q62" s="113">
        <f t="shared" si="0"/>
        <v>0</v>
      </c>
      <c r="R62" s="113">
        <f>$B$71</f>
        <v>0.75</v>
      </c>
      <c r="S62" t="s">
        <v>28</v>
      </c>
      <c r="T62" s="113">
        <f t="shared" si="1"/>
        <v>0</v>
      </c>
      <c r="V62" s="153">
        <f t="shared" si="5"/>
        <v>1.5</v>
      </c>
    </row>
    <row r="63" spans="1:22" x14ac:dyDescent="0.25">
      <c r="A63">
        <v>61</v>
      </c>
      <c r="B63" s="113">
        <f>APA_WLW3!$L$33</f>
        <v>0.7857142857142857</v>
      </c>
      <c r="C63" s="113">
        <f>APA_WLW3!$L$50</f>
        <v>3.8461538461538457E-2</v>
      </c>
      <c r="D63" s="113">
        <f>APA_WLW3!$M$58</f>
        <v>1</v>
      </c>
      <c r="E63" s="113">
        <f>APA_WLW3!$M$62</f>
        <v>0.46485007189047645</v>
      </c>
      <c r="F63" s="113">
        <f>APA_WLW3!$M$64</f>
        <v>0.5</v>
      </c>
      <c r="G63" s="113">
        <f>APA_WLW3!$M$65</f>
        <v>0.5</v>
      </c>
      <c r="H63" s="113">
        <f t="shared" si="2"/>
        <v>3.511916751919808E-3</v>
      </c>
      <c r="I63" s="113">
        <f>$B$75</f>
        <v>0</v>
      </c>
      <c r="J63" t="s">
        <v>29</v>
      </c>
      <c r="K63" s="113">
        <f t="shared" si="3"/>
        <v>0</v>
      </c>
      <c r="L63" s="113">
        <f>$B$71</f>
        <v>0.75</v>
      </c>
      <c r="M63" t="s">
        <v>28</v>
      </c>
      <c r="N63" s="113">
        <f t="shared" si="4"/>
        <v>2.633937563939856E-3</v>
      </c>
      <c r="O63" s="113">
        <f>$B$75</f>
        <v>0</v>
      </c>
      <c r="P63" t="s">
        <v>29</v>
      </c>
      <c r="Q63" s="113">
        <f t="shared" si="0"/>
        <v>0</v>
      </c>
      <c r="R63" s="113">
        <f>$B$71</f>
        <v>0.75</v>
      </c>
      <c r="S63" t="s">
        <v>28</v>
      </c>
      <c r="T63" s="113">
        <f t="shared" si="1"/>
        <v>2.633937563939856E-3</v>
      </c>
      <c r="V63" s="153">
        <f t="shared" si="5"/>
        <v>1.5</v>
      </c>
    </row>
    <row r="64" spans="1:22" x14ac:dyDescent="0.25">
      <c r="A64">
        <v>62</v>
      </c>
      <c r="B64" s="113">
        <f>APA_WLW3!$M$33</f>
        <v>0.2142857142857143</v>
      </c>
      <c r="C64" s="113">
        <f>APA_WLW3!$L$50</f>
        <v>3.8461538461538457E-2</v>
      </c>
      <c r="D64" s="113">
        <f>APA_WLW3!$M$58</f>
        <v>1</v>
      </c>
      <c r="E64" s="113">
        <f>APA_WLW3!$M$62</f>
        <v>0.46485007189047645</v>
      </c>
      <c r="F64" s="113">
        <f>APA_WLW3!$M$64</f>
        <v>0.5</v>
      </c>
      <c r="G64" s="113">
        <f>APA_WLW3!$M$65</f>
        <v>0.5</v>
      </c>
      <c r="H64" s="113">
        <f t="shared" si="2"/>
        <v>9.5779547779631141E-4</v>
      </c>
      <c r="I64" s="113">
        <f>$B$72</f>
        <v>0.16666666666666666</v>
      </c>
      <c r="J64" s="1" t="s">
        <v>21</v>
      </c>
      <c r="K64" s="113">
        <f t="shared" si="3"/>
        <v>1.5963257963271855E-4</v>
      </c>
      <c r="L64" s="113">
        <f>$B$72</f>
        <v>0.16666666666666666</v>
      </c>
      <c r="M64" s="1" t="s">
        <v>21</v>
      </c>
      <c r="N64" s="113">
        <f t="shared" si="4"/>
        <v>1.5963257963271855E-4</v>
      </c>
      <c r="O64" s="113">
        <f>$B$72</f>
        <v>0.16666666666666666</v>
      </c>
      <c r="P64" s="1" t="s">
        <v>21</v>
      </c>
      <c r="Q64" s="113">
        <f t="shared" si="0"/>
        <v>1.5963257963271855E-4</v>
      </c>
      <c r="R64" s="113">
        <f>$B$69</f>
        <v>1</v>
      </c>
      <c r="S64" s="114">
        <v>1</v>
      </c>
      <c r="T64" s="113">
        <f t="shared" si="1"/>
        <v>9.5779547779631141E-4</v>
      </c>
      <c r="V64" s="153">
        <f t="shared" si="5"/>
        <v>1.5</v>
      </c>
    </row>
    <row r="65" spans="1:22" x14ac:dyDescent="0.25">
      <c r="A65">
        <v>63</v>
      </c>
      <c r="B65" s="113">
        <f>APA_WLW3!$L$34</f>
        <v>0.5</v>
      </c>
      <c r="C65" s="113">
        <f>APA_WLW3!$M$50</f>
        <v>0.96153846153846156</v>
      </c>
      <c r="D65" s="113">
        <f>APA_WLW3!$M$58</f>
        <v>1</v>
      </c>
      <c r="E65" s="113">
        <f>APA_WLW3!$M$62</f>
        <v>0.46485007189047645</v>
      </c>
      <c r="F65" s="113">
        <f>APA_WLW3!$M$64</f>
        <v>0.5</v>
      </c>
      <c r="G65" s="113">
        <f>APA_WLW3!$M$65</f>
        <v>0.5</v>
      </c>
      <c r="H65" s="113">
        <f t="shared" si="2"/>
        <v>5.5871402871451495E-2</v>
      </c>
      <c r="I65" s="113">
        <f>$B$76</f>
        <v>0</v>
      </c>
      <c r="J65" s="114">
        <v>0</v>
      </c>
      <c r="K65" s="113">
        <f t="shared" si="3"/>
        <v>0</v>
      </c>
      <c r="L65" s="113">
        <f>$B$70</f>
        <v>0.5</v>
      </c>
      <c r="M65" t="s">
        <v>27</v>
      </c>
      <c r="N65" s="113">
        <f t="shared" si="4"/>
        <v>2.7935701435725747E-2</v>
      </c>
      <c r="O65" s="113">
        <f>$B$70</f>
        <v>0.5</v>
      </c>
      <c r="P65" t="s">
        <v>27</v>
      </c>
      <c r="Q65" s="113">
        <f t="shared" si="0"/>
        <v>2.7935701435725747E-2</v>
      </c>
      <c r="R65" s="113">
        <f>$B$70</f>
        <v>0.5</v>
      </c>
      <c r="S65" t="s">
        <v>27</v>
      </c>
      <c r="T65" s="113">
        <f t="shared" si="1"/>
        <v>2.7935701435725747E-2</v>
      </c>
      <c r="V65" s="153">
        <f t="shared" si="5"/>
        <v>1.5</v>
      </c>
    </row>
    <row r="66" spans="1:22" x14ac:dyDescent="0.25">
      <c r="A66" s="1">
        <v>64</v>
      </c>
      <c r="B66" s="23">
        <f>APA_WLW3!$M$34</f>
        <v>0.5</v>
      </c>
      <c r="C66" s="23">
        <f>APA_WLW3!$M$50</f>
        <v>0.96153846153846156</v>
      </c>
      <c r="D66" s="23">
        <f>APA_WLW3!$M$58</f>
        <v>1</v>
      </c>
      <c r="E66" s="23">
        <f>APA_WLW3!$M$62</f>
        <v>0.46485007189047645</v>
      </c>
      <c r="F66" s="23">
        <f>APA_WLW3!$M$64</f>
        <v>0.5</v>
      </c>
      <c r="G66" s="23">
        <f>APA_WLW3!$M$65</f>
        <v>0.5</v>
      </c>
      <c r="H66" s="23">
        <f t="shared" si="2"/>
        <v>5.5871402871451495E-2</v>
      </c>
      <c r="I66" s="113">
        <f>$B$76</f>
        <v>0</v>
      </c>
      <c r="J66" s="114">
        <v>0</v>
      </c>
      <c r="K66" s="23">
        <f>I66*H66</f>
        <v>0</v>
      </c>
      <c r="L66" s="113">
        <f>$B$74</f>
        <v>0</v>
      </c>
      <c r="M66" s="7" t="s">
        <v>63</v>
      </c>
      <c r="N66" s="23">
        <f t="shared" si="4"/>
        <v>0</v>
      </c>
      <c r="O66" s="113">
        <f>$B$73</f>
        <v>0.5</v>
      </c>
      <c r="P66" s="114" t="s">
        <v>62</v>
      </c>
      <c r="Q66" s="23">
        <f t="shared" si="0"/>
        <v>2.7935701435725747E-2</v>
      </c>
      <c r="R66" s="113">
        <f>$B$69</f>
        <v>1</v>
      </c>
      <c r="S66" s="114">
        <v>1</v>
      </c>
      <c r="T66" s="23">
        <f t="shared" si="1"/>
        <v>5.5871402871451495E-2</v>
      </c>
      <c r="U66" s="1"/>
      <c r="V66" s="153">
        <f t="shared" si="5"/>
        <v>1.5</v>
      </c>
    </row>
    <row r="67" spans="1:22" x14ac:dyDescent="0.25">
      <c r="B67" s="114"/>
      <c r="C67" s="114"/>
      <c r="D67" s="114"/>
      <c r="E67" s="114"/>
      <c r="F67" s="114"/>
      <c r="G67" s="114"/>
      <c r="H67" s="114">
        <f>SUM(H3:H66)</f>
        <v>0.99999999999999967</v>
      </c>
      <c r="I67" s="5"/>
      <c r="J67" s="114"/>
      <c r="K67" s="113">
        <f>SUM(K3:K66)</f>
        <v>0.31935108824168379</v>
      </c>
      <c r="L67" s="22"/>
      <c r="M67" s="114"/>
      <c r="N67" s="113">
        <f>SUM(N3:N66)</f>
        <v>0.31935108824168379</v>
      </c>
      <c r="O67" s="22"/>
      <c r="P67" s="114"/>
      <c r="Q67" s="113">
        <f>SUM(Q3:Q66)</f>
        <v>0.43064891175831616</v>
      </c>
      <c r="R67" s="22"/>
      <c r="S67" s="114"/>
      <c r="T67" s="113">
        <f>SUM(T3:T66)</f>
        <v>0.4306489117583161</v>
      </c>
      <c r="V67" s="147">
        <f>K67+N67+Q67+T67</f>
        <v>1.4999999999999998</v>
      </c>
    </row>
    <row r="68" spans="1:22" ht="16.5" thickBot="1" x14ac:dyDescent="0.3">
      <c r="B68" s="114"/>
      <c r="C68" s="114"/>
      <c r="D68" s="114"/>
      <c r="E68" s="114"/>
      <c r="F68" s="114"/>
      <c r="G68" s="114"/>
      <c r="H68" s="114"/>
      <c r="I68" s="5"/>
      <c r="J68" s="114"/>
      <c r="K68" s="20">
        <f>ROUND(K67,13)</f>
        <v>0.3193510882417</v>
      </c>
      <c r="L68" s="20">
        <f t="shared" ref="L68:T68" si="6">ROUND(L67,13)</f>
        <v>0</v>
      </c>
      <c r="M68" s="20">
        <f t="shared" si="6"/>
        <v>0</v>
      </c>
      <c r="N68" s="20">
        <f t="shared" si="6"/>
        <v>0.3193510882417</v>
      </c>
      <c r="O68" s="20">
        <f t="shared" si="6"/>
        <v>0</v>
      </c>
      <c r="P68" s="20">
        <f t="shared" si="6"/>
        <v>0</v>
      </c>
      <c r="Q68" s="20">
        <f t="shared" si="6"/>
        <v>0.4306489117583</v>
      </c>
      <c r="R68" s="20">
        <f t="shared" si="6"/>
        <v>0</v>
      </c>
      <c r="S68" s="20">
        <f t="shared" si="6"/>
        <v>0</v>
      </c>
      <c r="T68" s="20">
        <f t="shared" si="6"/>
        <v>0.4306489117583</v>
      </c>
    </row>
    <row r="69" spans="1:22" x14ac:dyDescent="0.25">
      <c r="A69" s="10" t="s">
        <v>26</v>
      </c>
      <c r="B69" s="11">
        <f>1</f>
        <v>1</v>
      </c>
      <c r="C69" s="114"/>
      <c r="D69" s="114"/>
      <c r="E69" s="114"/>
      <c r="F69" s="114"/>
      <c r="G69" s="114"/>
      <c r="H69" s="114"/>
      <c r="I69" s="5"/>
      <c r="J69" s="114" t="s">
        <v>64</v>
      </c>
      <c r="K69" s="77">
        <f>K68/($B$69+$B$73+$B$74)</f>
        <v>0.21290072549446667</v>
      </c>
      <c r="L69" s="78"/>
      <c r="M69" s="77"/>
      <c r="N69" s="77">
        <f>N68/($B$69+$B$73+$B$74)</f>
        <v>0.21290072549446667</v>
      </c>
      <c r="O69" s="78"/>
      <c r="P69" s="77"/>
      <c r="Q69" s="77">
        <f>Q68/($B$69+$B$73+$B$74)</f>
        <v>0.28709927450553335</v>
      </c>
      <c r="R69" s="78"/>
      <c r="S69" s="77"/>
      <c r="T69" s="77">
        <f>T68/($B$69+$B$73+$B$74)</f>
        <v>0.28709927450553335</v>
      </c>
      <c r="U69" s="148">
        <f>K69+N69+Q69+T69</f>
        <v>1</v>
      </c>
    </row>
    <row r="70" spans="1:22" x14ac:dyDescent="0.25">
      <c r="A70" s="14" t="s">
        <v>27</v>
      </c>
      <c r="B70" s="15">
        <f>($B$69+$B$73+$B$74)/3</f>
        <v>0.5</v>
      </c>
      <c r="I70" s="13"/>
      <c r="L70" s="13"/>
      <c r="O70" s="13"/>
      <c r="R70" s="13"/>
    </row>
    <row r="71" spans="1:22" x14ac:dyDescent="0.25">
      <c r="A71" s="14" t="s">
        <v>28</v>
      </c>
      <c r="B71" s="15">
        <f>($B$69+$B$73)/2</f>
        <v>0.75</v>
      </c>
      <c r="I71" s="13"/>
      <c r="L71" s="13"/>
      <c r="O71" s="13"/>
      <c r="R71" s="13"/>
    </row>
    <row r="72" spans="1:22" x14ac:dyDescent="0.25">
      <c r="A72" s="14" t="s">
        <v>21</v>
      </c>
      <c r="B72" s="15">
        <f>($B$73+$B$74)/3</f>
        <v>0.16666666666666666</v>
      </c>
      <c r="I72" s="13"/>
      <c r="L72" s="13"/>
      <c r="O72" s="13"/>
      <c r="R72" s="13"/>
    </row>
    <row r="73" spans="1:22" x14ac:dyDescent="0.25">
      <c r="A73" s="14" t="s">
        <v>22</v>
      </c>
      <c r="B73" s="15">
        <f>APA_WLW3!$B$68</f>
        <v>0.5</v>
      </c>
      <c r="I73" s="13"/>
      <c r="L73" s="13"/>
      <c r="O73" s="13"/>
      <c r="R73" s="13"/>
    </row>
    <row r="74" spans="1:22" x14ac:dyDescent="0.25">
      <c r="A74" s="14" t="s">
        <v>23</v>
      </c>
      <c r="B74" s="15">
        <f>APA_WLW3!$B$69</f>
        <v>0</v>
      </c>
      <c r="I74" s="13"/>
      <c r="L74" s="13"/>
      <c r="O74" s="13"/>
      <c r="R74" s="13"/>
    </row>
    <row r="75" spans="1:22" x14ac:dyDescent="0.25">
      <c r="A75" s="14" t="s">
        <v>29</v>
      </c>
      <c r="B75" s="15">
        <f>$B$74/2</f>
        <v>0</v>
      </c>
      <c r="I75" s="13"/>
      <c r="L75" s="13"/>
      <c r="O75" s="13"/>
      <c r="R75" s="13"/>
    </row>
    <row r="76" spans="1:22" ht="16.5" thickBot="1" x14ac:dyDescent="0.3">
      <c r="A76" s="103" t="s">
        <v>30</v>
      </c>
      <c r="B76" s="129">
        <f>0</f>
        <v>0</v>
      </c>
      <c r="I76" s="13"/>
      <c r="L76" s="13"/>
      <c r="O76" s="13"/>
      <c r="R76" s="13"/>
    </row>
    <row r="77" spans="1:22" ht="16.5" thickBot="1" x14ac:dyDescent="0.3">
      <c r="I77" s="13"/>
      <c r="L77" s="13"/>
      <c r="O77" s="13"/>
      <c r="R77" s="13"/>
    </row>
    <row r="78" spans="1:22" x14ac:dyDescent="0.25">
      <c r="A78" s="192" t="s">
        <v>76</v>
      </c>
      <c r="B78" s="189"/>
      <c r="I78" s="13"/>
      <c r="L78" s="13"/>
      <c r="O78" s="13"/>
      <c r="R78" s="13"/>
    </row>
    <row r="79" spans="1:22" x14ac:dyDescent="0.25">
      <c r="A79" s="43" t="s">
        <v>5</v>
      </c>
      <c r="B79" s="190">
        <f>CONTROL!$F$2</f>
        <v>1</v>
      </c>
      <c r="I79" s="13"/>
      <c r="L79" s="13"/>
      <c r="O79" s="13"/>
      <c r="R79" s="13"/>
    </row>
    <row r="80" spans="1:22" x14ac:dyDescent="0.25">
      <c r="A80" s="43" t="s">
        <v>4</v>
      </c>
      <c r="B80" s="190">
        <f>CONTROL!$F$3</f>
        <v>1</v>
      </c>
      <c r="I80" s="13"/>
      <c r="L80" s="13"/>
      <c r="O80" s="13"/>
      <c r="R80" s="13"/>
    </row>
    <row r="81" spans="1:18" x14ac:dyDescent="0.25">
      <c r="A81" s="43" t="s">
        <v>3</v>
      </c>
      <c r="B81" s="190">
        <f>CONTROL!$F$4</f>
        <v>1</v>
      </c>
      <c r="I81" s="13"/>
      <c r="L81" s="13"/>
      <c r="O81" s="13"/>
      <c r="R81" s="13"/>
    </row>
    <row r="82" spans="1:18" ht="16.5" thickBot="1" x14ac:dyDescent="0.3">
      <c r="A82" s="33" t="s">
        <v>2</v>
      </c>
      <c r="B82" s="191">
        <f>CONTROL!$F$5</f>
        <v>1</v>
      </c>
      <c r="I82" s="13"/>
      <c r="L82" s="13"/>
      <c r="O82" s="13"/>
      <c r="R82" s="13"/>
    </row>
    <row r="83" spans="1:18" x14ac:dyDescent="0.25">
      <c r="I83" s="13"/>
      <c r="L83" s="13"/>
      <c r="O83" s="13"/>
      <c r="R83" s="13"/>
    </row>
    <row r="84" spans="1:18" x14ac:dyDescent="0.25">
      <c r="I84" s="13"/>
      <c r="L84" s="13"/>
      <c r="O84" s="13"/>
      <c r="R84" s="13"/>
    </row>
    <row r="85" spans="1:18" x14ac:dyDescent="0.25">
      <c r="I85" s="13"/>
      <c r="L85" s="13"/>
      <c r="O85" s="13"/>
      <c r="R85" s="13"/>
    </row>
    <row r="86" spans="1:18" x14ac:dyDescent="0.25">
      <c r="I86" s="13"/>
      <c r="L86" s="13"/>
      <c r="O86" s="13"/>
      <c r="R86" s="13"/>
    </row>
    <row r="87" spans="1:18" x14ac:dyDescent="0.25">
      <c r="I87" s="13"/>
      <c r="L87" s="13"/>
      <c r="O87" s="13"/>
      <c r="R87" s="13"/>
    </row>
    <row r="88" spans="1:18" x14ac:dyDescent="0.25">
      <c r="I88" s="13"/>
      <c r="L88" s="13"/>
      <c r="O88" s="13"/>
      <c r="R88" s="13"/>
    </row>
    <row r="89" spans="1:18" x14ac:dyDescent="0.25">
      <c r="I89" s="13"/>
      <c r="L89" s="13"/>
      <c r="O89" s="13"/>
      <c r="R89" s="13"/>
    </row>
    <row r="90" spans="1:18" x14ac:dyDescent="0.25">
      <c r="I90" s="13"/>
      <c r="L90" s="13"/>
      <c r="O90" s="13"/>
      <c r="R90" s="13"/>
    </row>
    <row r="91" spans="1:18" x14ac:dyDescent="0.25">
      <c r="I91" s="13"/>
      <c r="L91" s="13"/>
      <c r="O91" s="13"/>
      <c r="R91" s="13"/>
    </row>
    <row r="92" spans="1:18" x14ac:dyDescent="0.25">
      <c r="I92" s="13"/>
      <c r="L92" s="13"/>
      <c r="O92" s="13"/>
      <c r="R92" s="13"/>
    </row>
    <row r="93" spans="1:18" x14ac:dyDescent="0.25">
      <c r="I93" s="13"/>
      <c r="L93" s="13"/>
      <c r="O93" s="13"/>
      <c r="R93" s="13"/>
    </row>
    <row r="94" spans="1:18" x14ac:dyDescent="0.25">
      <c r="I94" s="13"/>
      <c r="L94" s="13"/>
      <c r="O94" s="13"/>
      <c r="R94" s="13"/>
    </row>
    <row r="95" spans="1:18" x14ac:dyDescent="0.25">
      <c r="I95" s="13"/>
      <c r="L95" s="13"/>
      <c r="O95" s="13"/>
      <c r="R95" s="13"/>
    </row>
    <row r="96" spans="1:18" x14ac:dyDescent="0.25">
      <c r="I96" s="13"/>
      <c r="L96" s="13"/>
      <c r="O96" s="13"/>
      <c r="R96" s="13"/>
    </row>
    <row r="97" spans="9:18" x14ac:dyDescent="0.25">
      <c r="I97" s="13"/>
      <c r="L97" s="13"/>
      <c r="O97" s="13"/>
      <c r="R97" s="13"/>
    </row>
    <row r="98" spans="9:18" x14ac:dyDescent="0.25">
      <c r="I98" s="13"/>
      <c r="L98" s="13"/>
      <c r="O98" s="13"/>
      <c r="R98" s="13"/>
    </row>
    <row r="99" spans="9:18" x14ac:dyDescent="0.25">
      <c r="I99" s="13"/>
      <c r="L99" s="13"/>
      <c r="O99" s="13"/>
      <c r="R99" s="13"/>
    </row>
    <row r="100" spans="9:18" x14ac:dyDescent="0.25">
      <c r="I100" s="13"/>
      <c r="L100" s="13"/>
      <c r="O100" s="13"/>
      <c r="R100" s="13"/>
    </row>
    <row r="101" spans="9:18" x14ac:dyDescent="0.25">
      <c r="I101" s="13"/>
      <c r="L101" s="13"/>
      <c r="O101" s="13"/>
      <c r="R101" s="13"/>
    </row>
    <row r="102" spans="9:18" x14ac:dyDescent="0.25">
      <c r="I102" s="13"/>
      <c r="L102" s="13"/>
      <c r="O102" s="13"/>
      <c r="R102" s="13"/>
    </row>
    <row r="103" spans="9:18" x14ac:dyDescent="0.25">
      <c r="I103" s="13"/>
      <c r="L103" s="13"/>
      <c r="O103" s="13"/>
      <c r="R103" s="13"/>
    </row>
    <row r="104" spans="9:18" x14ac:dyDescent="0.25">
      <c r="I104" s="13"/>
      <c r="L104" s="13"/>
      <c r="O104" s="13"/>
      <c r="R104" s="13"/>
    </row>
    <row r="105" spans="9:18" x14ac:dyDescent="0.25">
      <c r="I105" s="13"/>
      <c r="L105" s="13"/>
      <c r="O105" s="13"/>
      <c r="R105" s="13"/>
    </row>
    <row r="106" spans="9:18" x14ac:dyDescent="0.25">
      <c r="I106" s="13"/>
      <c r="L106" s="13"/>
      <c r="O106" s="13"/>
      <c r="R106" s="13"/>
    </row>
    <row r="107" spans="9:18" x14ac:dyDescent="0.25">
      <c r="I107" s="13"/>
      <c r="L107" s="13"/>
      <c r="O107" s="13"/>
      <c r="R107" s="13"/>
    </row>
    <row r="108" spans="9:18" x14ac:dyDescent="0.25">
      <c r="I108" s="13"/>
      <c r="L108" s="13"/>
      <c r="O108" s="13"/>
      <c r="R108" s="13"/>
    </row>
    <row r="109" spans="9:18" x14ac:dyDescent="0.25">
      <c r="I109" s="13"/>
      <c r="L109" s="13"/>
      <c r="O109" s="13"/>
      <c r="R109" s="13"/>
    </row>
    <row r="110" spans="9:18" x14ac:dyDescent="0.25">
      <c r="I110" s="13"/>
      <c r="L110" s="13"/>
      <c r="O110" s="13"/>
      <c r="R110" s="13"/>
    </row>
    <row r="111" spans="9:18" x14ac:dyDescent="0.25">
      <c r="I111" s="13"/>
      <c r="L111" s="13"/>
      <c r="O111" s="13"/>
      <c r="R111" s="13"/>
    </row>
    <row r="112" spans="9:18" x14ac:dyDescent="0.25">
      <c r="I112" s="13"/>
      <c r="L112" s="13"/>
      <c r="O112" s="13"/>
      <c r="R112" s="13"/>
    </row>
    <row r="113" spans="9:18" x14ac:dyDescent="0.25">
      <c r="I113" s="13"/>
      <c r="L113" s="13"/>
      <c r="O113" s="13"/>
      <c r="R113" s="13"/>
    </row>
    <row r="114" spans="9:18" x14ac:dyDescent="0.25">
      <c r="I114" s="13"/>
      <c r="L114" s="13"/>
      <c r="O114" s="13"/>
      <c r="R114" s="13"/>
    </row>
    <row r="115" spans="9:18" x14ac:dyDescent="0.25">
      <c r="I115" s="13"/>
      <c r="L115" s="13"/>
      <c r="O115" s="13"/>
      <c r="R115" s="13"/>
    </row>
    <row r="116" spans="9:18" x14ac:dyDescent="0.25">
      <c r="I116" s="13"/>
      <c r="L116" s="13"/>
      <c r="O116" s="13"/>
      <c r="R116" s="13"/>
    </row>
    <row r="117" spans="9:18" x14ac:dyDescent="0.25">
      <c r="I117" s="13"/>
      <c r="L117" s="13"/>
      <c r="O117" s="13"/>
      <c r="R117" s="13"/>
    </row>
    <row r="118" spans="9:18" x14ac:dyDescent="0.25">
      <c r="I118" s="13"/>
      <c r="L118" s="13"/>
      <c r="O118" s="13"/>
      <c r="R118" s="13"/>
    </row>
    <row r="119" spans="9:18" x14ac:dyDescent="0.25">
      <c r="I119" s="13"/>
      <c r="L119" s="13"/>
      <c r="O119" s="13"/>
      <c r="R119" s="13"/>
    </row>
    <row r="120" spans="9:18" x14ac:dyDescent="0.25">
      <c r="I120" s="13"/>
      <c r="L120" s="13"/>
      <c r="O120" s="13"/>
      <c r="R120" s="13"/>
    </row>
    <row r="121" spans="9:18" x14ac:dyDescent="0.25">
      <c r="I121" s="13"/>
      <c r="L121" s="13"/>
      <c r="O121" s="13"/>
      <c r="R121" s="13"/>
    </row>
    <row r="122" spans="9:18" x14ac:dyDescent="0.25">
      <c r="I122" s="13"/>
      <c r="L122" s="13"/>
      <c r="O122" s="13"/>
      <c r="R122" s="13"/>
    </row>
    <row r="123" spans="9:18" x14ac:dyDescent="0.25">
      <c r="I123" s="13"/>
      <c r="L123" s="13"/>
      <c r="O123" s="13"/>
      <c r="R123" s="13"/>
    </row>
    <row r="124" spans="9:18" x14ac:dyDescent="0.25">
      <c r="I124" s="13"/>
      <c r="L124" s="13"/>
      <c r="O124" s="13"/>
      <c r="R124" s="13"/>
    </row>
    <row r="125" spans="9:18" x14ac:dyDescent="0.25">
      <c r="I125" s="13"/>
      <c r="L125" s="13"/>
      <c r="O125" s="13"/>
      <c r="R125" s="13"/>
    </row>
    <row r="126" spans="9:18" x14ac:dyDescent="0.25">
      <c r="I126" s="13"/>
      <c r="L126" s="13"/>
      <c r="O126" s="13"/>
      <c r="R126" s="13"/>
    </row>
    <row r="127" spans="9:18" x14ac:dyDescent="0.25">
      <c r="I127" s="13"/>
      <c r="L127" s="13"/>
      <c r="O127" s="13"/>
      <c r="R127" s="13"/>
    </row>
    <row r="128" spans="9:18" x14ac:dyDescent="0.25">
      <c r="I128" s="13"/>
      <c r="L128" s="13"/>
      <c r="O128" s="13"/>
      <c r="R128" s="13"/>
    </row>
    <row r="129" spans="9:18" x14ac:dyDescent="0.25">
      <c r="I129" s="13"/>
      <c r="L129" s="13"/>
      <c r="O129" s="13"/>
      <c r="R129" s="13"/>
    </row>
    <row r="130" spans="9:18" x14ac:dyDescent="0.25">
      <c r="I130" s="13"/>
      <c r="L130" s="13"/>
      <c r="O130" s="13"/>
      <c r="R130" s="13"/>
    </row>
    <row r="131" spans="9:18" x14ac:dyDescent="0.25">
      <c r="I131" s="13"/>
      <c r="L131" s="13"/>
      <c r="O131" s="13"/>
      <c r="R131" s="13"/>
    </row>
    <row r="132" spans="9:18" x14ac:dyDescent="0.25">
      <c r="I132" s="13"/>
      <c r="L132" s="13"/>
      <c r="O132" s="13"/>
      <c r="R132" s="13"/>
    </row>
    <row r="133" spans="9:18" x14ac:dyDescent="0.25">
      <c r="I133" s="13"/>
      <c r="L133" s="13"/>
      <c r="O133" s="13"/>
      <c r="R133" s="13"/>
    </row>
    <row r="134" spans="9:18" x14ac:dyDescent="0.25">
      <c r="I134" s="13"/>
      <c r="L134" s="13"/>
      <c r="O134" s="13"/>
      <c r="R134" s="13"/>
    </row>
    <row r="135" spans="9:18" x14ac:dyDescent="0.25">
      <c r="I135" s="13"/>
      <c r="L135" s="13"/>
      <c r="O135" s="13"/>
      <c r="R135" s="13"/>
    </row>
    <row r="136" spans="9:18" x14ac:dyDescent="0.25">
      <c r="I136" s="13"/>
      <c r="L136" s="13"/>
      <c r="O136" s="13"/>
      <c r="R136" s="13"/>
    </row>
    <row r="137" spans="9:18" x14ac:dyDescent="0.25">
      <c r="I137" s="13"/>
      <c r="L137" s="13"/>
      <c r="O137" s="13"/>
      <c r="R137" s="13"/>
    </row>
    <row r="138" spans="9:18" x14ac:dyDescent="0.25">
      <c r="I138" s="13"/>
      <c r="L138" s="13"/>
      <c r="O138" s="13"/>
      <c r="R138" s="13"/>
    </row>
    <row r="139" spans="9:18" x14ac:dyDescent="0.25">
      <c r="I139" s="13"/>
      <c r="L139" s="13"/>
      <c r="O139" s="13"/>
      <c r="R139" s="13"/>
    </row>
    <row r="140" spans="9:18" x14ac:dyDescent="0.25">
      <c r="I140" s="13"/>
      <c r="L140" s="13"/>
      <c r="O140" s="13"/>
      <c r="R140" s="13"/>
    </row>
    <row r="141" spans="9:18" x14ac:dyDescent="0.25">
      <c r="I141" s="13"/>
      <c r="L141" s="13"/>
      <c r="O141" s="13"/>
      <c r="R141" s="13"/>
    </row>
    <row r="142" spans="9:18" x14ac:dyDescent="0.25">
      <c r="I142" s="13"/>
      <c r="L142" s="13"/>
      <c r="O142" s="13"/>
      <c r="R142" s="13"/>
    </row>
    <row r="143" spans="9:18" x14ac:dyDescent="0.25">
      <c r="I143" s="13"/>
      <c r="L143" s="13"/>
      <c r="O143" s="13"/>
      <c r="R143" s="13"/>
    </row>
    <row r="144" spans="9:18" x14ac:dyDescent="0.25">
      <c r="I144" s="13"/>
      <c r="L144" s="13"/>
      <c r="O144" s="13"/>
      <c r="R144" s="13"/>
    </row>
    <row r="145" spans="9:18" x14ac:dyDescent="0.25">
      <c r="I145" s="13"/>
      <c r="L145" s="13"/>
      <c r="O145" s="13"/>
      <c r="R145" s="13"/>
    </row>
    <row r="146" spans="9:18" x14ac:dyDescent="0.25">
      <c r="I146" s="13"/>
      <c r="L146" s="13"/>
      <c r="O146" s="13"/>
      <c r="R146" s="13"/>
    </row>
    <row r="147" spans="9:18" x14ac:dyDescent="0.25">
      <c r="I147" s="13"/>
      <c r="L147" s="13"/>
      <c r="O147" s="13"/>
      <c r="R147" s="13"/>
    </row>
    <row r="148" spans="9:18" x14ac:dyDescent="0.25">
      <c r="I148" s="13"/>
      <c r="L148" s="13"/>
      <c r="O148" s="13"/>
      <c r="R148" s="13"/>
    </row>
    <row r="149" spans="9:18" x14ac:dyDescent="0.25">
      <c r="I149" s="13"/>
      <c r="L149" s="13"/>
      <c r="O149" s="13"/>
      <c r="R149" s="13"/>
    </row>
    <row r="150" spans="9:18" x14ac:dyDescent="0.25">
      <c r="I150" s="13"/>
      <c r="L150" s="13"/>
      <c r="O150" s="13"/>
      <c r="R150" s="13"/>
    </row>
    <row r="151" spans="9:18" x14ac:dyDescent="0.25">
      <c r="I151" s="13"/>
      <c r="L151" s="13"/>
      <c r="O151" s="13"/>
      <c r="R151" s="13"/>
    </row>
    <row r="152" spans="9:18" x14ac:dyDescent="0.25">
      <c r="I152" s="13"/>
      <c r="L152" s="13"/>
      <c r="O152" s="13"/>
      <c r="R152" s="13"/>
    </row>
    <row r="153" spans="9:18" x14ac:dyDescent="0.25">
      <c r="I153" s="13"/>
      <c r="L153" s="13"/>
      <c r="O153" s="13"/>
      <c r="R153" s="13"/>
    </row>
    <row r="154" spans="9:18" x14ac:dyDescent="0.25">
      <c r="I154" s="13"/>
      <c r="L154" s="13"/>
      <c r="O154" s="13"/>
      <c r="R154" s="13"/>
    </row>
    <row r="155" spans="9:18" x14ac:dyDescent="0.25">
      <c r="I155" s="13"/>
      <c r="L155" s="13"/>
      <c r="O155" s="13"/>
      <c r="R155" s="13"/>
    </row>
    <row r="156" spans="9:18" x14ac:dyDescent="0.25">
      <c r="I156" s="13"/>
      <c r="L156" s="13"/>
      <c r="O156" s="13"/>
      <c r="R156" s="13"/>
    </row>
    <row r="157" spans="9:18" x14ac:dyDescent="0.25">
      <c r="I157" s="13"/>
      <c r="L157" s="13"/>
      <c r="O157" s="13"/>
      <c r="R157" s="13"/>
    </row>
    <row r="158" spans="9:18" x14ac:dyDescent="0.25">
      <c r="I158" s="13"/>
      <c r="L158" s="13"/>
      <c r="O158" s="13"/>
      <c r="R158" s="13"/>
    </row>
    <row r="159" spans="9:18" x14ac:dyDescent="0.25">
      <c r="I159" s="13"/>
      <c r="L159" s="13"/>
      <c r="O159" s="13"/>
      <c r="R159" s="13"/>
    </row>
    <row r="160" spans="9:18" x14ac:dyDescent="0.25">
      <c r="I160" s="13"/>
      <c r="L160" s="13"/>
      <c r="O160" s="13"/>
      <c r="R160" s="13"/>
    </row>
    <row r="161" spans="9:18" x14ac:dyDescent="0.25">
      <c r="I161" s="13"/>
      <c r="L161" s="13"/>
      <c r="O161" s="13"/>
      <c r="R161" s="13"/>
    </row>
    <row r="162" spans="9:18" x14ac:dyDescent="0.25">
      <c r="I162" s="13"/>
      <c r="L162" s="13"/>
      <c r="O162" s="13"/>
      <c r="R162" s="13"/>
    </row>
    <row r="163" spans="9:18" x14ac:dyDescent="0.25">
      <c r="I163" s="13"/>
      <c r="L163" s="13"/>
      <c r="O163" s="13"/>
      <c r="R163" s="13"/>
    </row>
    <row r="164" spans="9:18" x14ac:dyDescent="0.25">
      <c r="I164" s="13"/>
      <c r="L164" s="13"/>
      <c r="O164" s="13"/>
      <c r="R164" s="13"/>
    </row>
    <row r="165" spans="9:18" x14ac:dyDescent="0.25">
      <c r="I165" s="13"/>
      <c r="L165" s="13"/>
      <c r="O165" s="13"/>
      <c r="R165" s="13"/>
    </row>
    <row r="166" spans="9:18" x14ac:dyDescent="0.25">
      <c r="I166" s="13"/>
      <c r="L166" s="13"/>
      <c r="O166" s="13"/>
      <c r="R166" s="13"/>
    </row>
    <row r="167" spans="9:18" x14ac:dyDescent="0.25">
      <c r="I167" s="13"/>
      <c r="L167" s="13"/>
      <c r="O167" s="13"/>
      <c r="R167" s="13"/>
    </row>
    <row r="168" spans="9:18" x14ac:dyDescent="0.25">
      <c r="I168" s="13"/>
      <c r="L168" s="13"/>
      <c r="O168" s="13"/>
      <c r="R168" s="13"/>
    </row>
    <row r="169" spans="9:18" x14ac:dyDescent="0.25">
      <c r="I169" s="13"/>
      <c r="L169" s="13"/>
      <c r="O169" s="13"/>
      <c r="R169" s="13"/>
    </row>
    <row r="170" spans="9:18" x14ac:dyDescent="0.25">
      <c r="I170" s="13"/>
      <c r="L170" s="13"/>
      <c r="O170" s="13"/>
      <c r="R170" s="13"/>
    </row>
    <row r="171" spans="9:18" x14ac:dyDescent="0.25">
      <c r="I171" s="13"/>
      <c r="L171" s="13"/>
      <c r="O171" s="13"/>
      <c r="R171" s="13"/>
    </row>
    <row r="172" spans="9:18" x14ac:dyDescent="0.25">
      <c r="I172" s="13"/>
      <c r="L172" s="13"/>
      <c r="O172" s="13"/>
      <c r="R172" s="13"/>
    </row>
    <row r="173" spans="9:18" x14ac:dyDescent="0.25">
      <c r="I173" s="13"/>
      <c r="L173" s="13"/>
      <c r="O173" s="13"/>
      <c r="R173" s="13"/>
    </row>
    <row r="174" spans="9:18" x14ac:dyDescent="0.25">
      <c r="I174" s="13"/>
      <c r="L174" s="13"/>
      <c r="O174" s="13"/>
      <c r="R174" s="13"/>
    </row>
    <row r="175" spans="9:18" x14ac:dyDescent="0.25">
      <c r="I175" s="13"/>
      <c r="L175" s="13"/>
      <c r="O175" s="13"/>
      <c r="R175" s="13"/>
    </row>
    <row r="176" spans="9:18" x14ac:dyDescent="0.25">
      <c r="I176" s="13"/>
      <c r="L176" s="13"/>
      <c r="O176" s="13"/>
      <c r="R176" s="13"/>
    </row>
    <row r="177" spans="9:18" x14ac:dyDescent="0.25">
      <c r="I177" s="13"/>
      <c r="L177" s="13"/>
      <c r="O177" s="13"/>
      <c r="R177" s="13"/>
    </row>
    <row r="178" spans="9:18" x14ac:dyDescent="0.25">
      <c r="I178" s="13"/>
      <c r="L178" s="13"/>
      <c r="O178" s="13"/>
      <c r="R178" s="13"/>
    </row>
    <row r="179" spans="9:18" x14ac:dyDescent="0.25">
      <c r="I179" s="13"/>
      <c r="L179" s="13"/>
      <c r="O179" s="13"/>
      <c r="R179" s="13"/>
    </row>
    <row r="180" spans="9:18" x14ac:dyDescent="0.25">
      <c r="I180" s="13"/>
      <c r="L180" s="13"/>
      <c r="O180" s="13"/>
      <c r="R180" s="13"/>
    </row>
    <row r="181" spans="9:18" x14ac:dyDescent="0.25">
      <c r="I181" s="13"/>
      <c r="L181" s="13"/>
      <c r="O181" s="13"/>
      <c r="R181" s="13"/>
    </row>
    <row r="182" spans="9:18" x14ac:dyDescent="0.25">
      <c r="I182" s="13"/>
      <c r="L182" s="13"/>
      <c r="O182" s="13"/>
      <c r="R182" s="13"/>
    </row>
    <row r="183" spans="9:18" x14ac:dyDescent="0.25">
      <c r="I183" s="13"/>
      <c r="L183" s="13"/>
      <c r="O183" s="13"/>
      <c r="R183" s="13"/>
    </row>
    <row r="184" spans="9:18" x14ac:dyDescent="0.25">
      <c r="I184" s="13"/>
      <c r="L184" s="13"/>
      <c r="O184" s="13"/>
      <c r="R184" s="13"/>
    </row>
    <row r="185" spans="9:18" x14ac:dyDescent="0.25">
      <c r="I185" s="13"/>
      <c r="L185" s="13"/>
      <c r="O185" s="13"/>
      <c r="R185" s="13"/>
    </row>
    <row r="186" spans="9:18" x14ac:dyDescent="0.25">
      <c r="I186" s="13"/>
      <c r="L186" s="13"/>
      <c r="O186" s="13"/>
      <c r="R186" s="13"/>
    </row>
    <row r="187" spans="9:18" x14ac:dyDescent="0.25">
      <c r="I187" s="13"/>
      <c r="L187" s="13"/>
      <c r="O187" s="13"/>
      <c r="R187" s="13"/>
    </row>
    <row r="188" spans="9:18" x14ac:dyDescent="0.25">
      <c r="I188" s="13"/>
      <c r="L188" s="13"/>
      <c r="O188" s="13"/>
      <c r="R188" s="13"/>
    </row>
    <row r="189" spans="9:18" x14ac:dyDescent="0.25">
      <c r="I189" s="13"/>
      <c r="L189" s="13"/>
      <c r="O189" s="13"/>
      <c r="R189" s="13"/>
    </row>
    <row r="190" spans="9:18" x14ac:dyDescent="0.25">
      <c r="I190" s="13"/>
      <c r="L190" s="13"/>
      <c r="O190" s="13"/>
      <c r="R190" s="13"/>
    </row>
    <row r="191" spans="9:18" x14ac:dyDescent="0.25">
      <c r="I191" s="13"/>
      <c r="L191" s="13"/>
      <c r="O191" s="13"/>
      <c r="R191" s="13"/>
    </row>
    <row r="192" spans="9:18" x14ac:dyDescent="0.25">
      <c r="I192" s="13"/>
      <c r="L192" s="13"/>
      <c r="O192" s="13"/>
      <c r="R192" s="13"/>
    </row>
    <row r="193" spans="9:18" x14ac:dyDescent="0.25">
      <c r="I193" s="13"/>
      <c r="L193" s="13"/>
      <c r="O193" s="13"/>
      <c r="R193" s="13"/>
    </row>
    <row r="194" spans="9:18" x14ac:dyDescent="0.25">
      <c r="I194" s="13"/>
      <c r="L194" s="13"/>
      <c r="O194" s="13"/>
      <c r="R194" s="13"/>
    </row>
    <row r="195" spans="9:18" x14ac:dyDescent="0.25">
      <c r="I195" s="13"/>
      <c r="L195" s="13"/>
      <c r="O195" s="13"/>
      <c r="R195" s="13"/>
    </row>
    <row r="196" spans="9:18" x14ac:dyDescent="0.25">
      <c r="I196" s="13"/>
      <c r="L196" s="13"/>
      <c r="O196" s="13"/>
      <c r="R196" s="13"/>
    </row>
    <row r="197" spans="9:18" x14ac:dyDescent="0.25">
      <c r="I197" s="13"/>
      <c r="L197" s="13"/>
      <c r="O197" s="13"/>
      <c r="R197" s="13"/>
    </row>
    <row r="198" spans="9:18" x14ac:dyDescent="0.25">
      <c r="I198" s="13"/>
      <c r="L198" s="13"/>
      <c r="O198" s="13"/>
      <c r="R198" s="13"/>
    </row>
    <row r="199" spans="9:18" x14ac:dyDescent="0.25">
      <c r="I199" s="13"/>
      <c r="L199" s="13"/>
      <c r="O199" s="13"/>
      <c r="R199" s="13"/>
    </row>
    <row r="200" spans="9:18" x14ac:dyDescent="0.25">
      <c r="I200" s="13"/>
      <c r="L200" s="13"/>
      <c r="O200" s="13"/>
      <c r="R200" s="13"/>
    </row>
    <row r="201" spans="9:18" x14ac:dyDescent="0.25">
      <c r="I201" s="13"/>
      <c r="L201" s="13"/>
      <c r="O201" s="13"/>
      <c r="R201" s="13"/>
    </row>
    <row r="202" spans="9:18" x14ac:dyDescent="0.25">
      <c r="I202" s="13"/>
      <c r="L202" s="13"/>
      <c r="O202" s="13"/>
      <c r="R202" s="13"/>
    </row>
    <row r="203" spans="9:18" x14ac:dyDescent="0.25">
      <c r="I203" s="13"/>
      <c r="L203" s="13"/>
      <c r="O203" s="13"/>
      <c r="R203" s="13"/>
    </row>
    <row r="204" spans="9:18" x14ac:dyDescent="0.25">
      <c r="I204" s="13"/>
      <c r="L204" s="13"/>
      <c r="O204" s="13"/>
      <c r="R204" s="13"/>
    </row>
    <row r="205" spans="9:18" x14ac:dyDescent="0.25">
      <c r="I205" s="13"/>
      <c r="L205" s="13"/>
      <c r="O205" s="13"/>
      <c r="R205" s="13"/>
    </row>
    <row r="206" spans="9:18" x14ac:dyDescent="0.25">
      <c r="I206" s="13"/>
      <c r="L206" s="13"/>
      <c r="O206" s="13"/>
      <c r="R206" s="13"/>
    </row>
    <row r="207" spans="9:18" x14ac:dyDescent="0.25">
      <c r="I207" s="13"/>
      <c r="L207" s="13"/>
      <c r="O207" s="13"/>
      <c r="R207" s="13"/>
    </row>
    <row r="208" spans="9:18" x14ac:dyDescent="0.25">
      <c r="I208" s="13"/>
      <c r="L208" s="13"/>
      <c r="O208" s="13"/>
      <c r="R208" s="13"/>
    </row>
    <row r="209" spans="9:18" x14ac:dyDescent="0.25">
      <c r="I209" s="13"/>
      <c r="L209" s="13"/>
      <c r="O209" s="13"/>
      <c r="R209" s="13"/>
    </row>
    <row r="210" spans="9:18" x14ac:dyDescent="0.25">
      <c r="I210" s="13"/>
      <c r="L210" s="13"/>
      <c r="O210" s="13"/>
      <c r="R210" s="13"/>
    </row>
    <row r="211" spans="9:18" x14ac:dyDescent="0.25">
      <c r="I211" s="13"/>
      <c r="L211" s="13"/>
      <c r="O211" s="13"/>
      <c r="R211" s="13"/>
    </row>
    <row r="212" spans="9:18" x14ac:dyDescent="0.25">
      <c r="I212" s="13"/>
      <c r="L212" s="13"/>
      <c r="O212" s="13"/>
      <c r="R212" s="13"/>
    </row>
    <row r="213" spans="9:18" x14ac:dyDescent="0.25">
      <c r="I213" s="13"/>
      <c r="L213" s="13"/>
      <c r="O213" s="13"/>
      <c r="R213" s="13"/>
    </row>
    <row r="214" spans="9:18" x14ac:dyDescent="0.25">
      <c r="I214" s="13"/>
      <c r="L214" s="13"/>
      <c r="O214" s="13"/>
      <c r="R214" s="13"/>
    </row>
    <row r="215" spans="9:18" x14ac:dyDescent="0.25">
      <c r="I215" s="13"/>
      <c r="L215" s="13"/>
      <c r="O215" s="13"/>
      <c r="R215" s="13"/>
    </row>
    <row r="216" spans="9:18" x14ac:dyDescent="0.25">
      <c r="I216" s="13"/>
      <c r="L216" s="13"/>
      <c r="O216" s="13"/>
      <c r="R216" s="13"/>
    </row>
  </sheetData>
  <sheetProtection algorithmName="SHA-512" hashValue="kewGcEYaJJn5YNw7kKK6E7DO+7FmqzDRaL/oh2t3mxY34FYc79DG00Q7gt0TsAXeKKXRdnPEdFESxbTGM0eAmw==" saltValue="M09L1Kp2l73RLdaFe+z43g=="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
  <dimension ref="A1:U271"/>
  <sheetViews>
    <sheetView topLeftCell="D1" zoomScale="83" workbookViewId="0">
      <selection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12" width="19" bestFit="1" customWidth="1"/>
    <col min="13" max="16" width="18" bestFit="1" customWidth="1"/>
    <col min="17" max="17" width="24.625" bestFit="1" customWidth="1"/>
    <col min="18" max="18" width="18" bestFit="1" customWidth="1"/>
    <col min="19" max="19" width="17" bestFit="1" customWidth="1"/>
  </cols>
  <sheetData>
    <row r="1" spans="1:21" x14ac:dyDescent="0.25">
      <c r="D1" s="112"/>
      <c r="E1" s="112"/>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2</v>
      </c>
      <c r="E3">
        <v>3</v>
      </c>
      <c r="F3" s="116">
        <f>$B$68</f>
        <v>0.5</v>
      </c>
      <c r="G3" s="116">
        <f>$B$68</f>
        <v>0.5</v>
      </c>
      <c r="H3" s="116">
        <f>$B$69</f>
        <v>0</v>
      </c>
      <c r="I3" s="116">
        <f>$B$69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N3+O3</f>
        <v>0.5</v>
      </c>
      <c r="Q3" s="117">
        <f>PRODUCT(NodeProb_LLW1!C3:G3)</f>
        <v>3.1360302413158563E-2</v>
      </c>
      <c r="R3" s="117">
        <f>$P3*$Q3</f>
        <v>1.5680151206579281E-2</v>
      </c>
      <c r="S3" s="295">
        <f>SUM(R3:R34)</f>
        <v>0.14184145129285342</v>
      </c>
      <c r="T3" s="115"/>
      <c r="U3" s="115"/>
    </row>
    <row r="4" spans="1:21" x14ac:dyDescent="0.25">
      <c r="A4" s="297"/>
      <c r="B4">
        <v>2</v>
      </c>
      <c r="D4">
        <v>2</v>
      </c>
      <c r="E4">
        <v>3</v>
      </c>
      <c r="F4" s="116">
        <f>$B$72</f>
        <v>0.75</v>
      </c>
      <c r="G4" s="116">
        <f>$B$72</f>
        <v>0.75</v>
      </c>
      <c r="H4" s="116">
        <f>$B$74</f>
        <v>0</v>
      </c>
      <c r="I4" s="116">
        <f>$B$74</f>
        <v>0</v>
      </c>
      <c r="J4" s="28">
        <f t="shared" si="0"/>
        <v>0</v>
      </c>
      <c r="K4" s="28">
        <f t="shared" si="1"/>
        <v>0</v>
      </c>
      <c r="L4" s="108">
        <f t="shared" ref="L4:L65" si="3">IF(AND($F4-$H4&gt;0,$G4-$I4=0),1,IF(AND($F4-$H4=0,$G4-$I4&gt;0),0,IF(AND($F4-$H4=0,$G4-$I4=0),0.5,IF(AND($F4-$H4&gt;0,$G4-$I4&gt;0,($F4-$H4)&gt;=($G4-$I4)),1-(($G4-$I4)/(2*($F4-$H4))),IF(AND($F4-$H4&gt;0,$G4-$I4&gt;0,($F4-$H4)&lt;($G4-$I4)),($F4-$H4)/(2*($G4-$I4)),IF(AND(($F4-$H4)&lt;0,($G4-$I4)&lt;0, ($F4-$H4)&gt;($G4-$I4)),1,IF(AND(($F4-$H4)&lt;0,($G4-$I4)&lt;0, ($F4-$H4)&lt;($G4-$I4)),0,IF(AND(($F4-$H4)&lt;0,($G4-$I4)&lt;0, ($F4-$H4)=($G4-$I4)),0.5, IF(AND($F4-$H4&lt;0,$G4-$I4&gt;=0),0,IF(AND($F4-$H4&gt;=0,$G4-$I4&lt;0),1,"Fehler"))))))))))</f>
        <v>0.5</v>
      </c>
      <c r="M4" s="30">
        <f t="shared" si="2"/>
        <v>0.5</v>
      </c>
      <c r="N4" s="28">
        <f t="shared" ref="N4:N65" si="4">IF(AND($F4-$H4&gt;0,$G4-$I4=0),0,IF(AND($F4-$H4=0,$G4-$I4&gt;0),0,IF(AND($F4-$H4=0,$G4-$I4=0),0,IF(AND($F4-$H4&gt;0,$G4-$I4&gt;0,($F4-$H4)&gt;=($G4-$I4)),(($G4-$I4)/(2)),IF(AND($F4-$H4&gt;0,$G4-$I4&gt;0,($F4-$H4)&lt;($G4-$I4)),(($F4-$H4)^2)/(2*($G4-$I4)),IF(AND(($F4-$H4)&lt;0,($G4-$I4)&lt;0, ($F4-$H4)&gt;($G4-$I4)),0,IF(AND(($F4-$H4)&lt;0,($G4-$I4)&lt;0, ($F4-$H4)&lt;($G4-$I4)),0,IF(AND(($F4-$H4)&lt;0,($G4-$I4)&lt;0, ($F4-$H4)=($G4-$I4)),0,IF(AND($F4-$H4&lt;0,$G4-$I4&gt;=0),0,IF(AND($F4-$H4&gt;=0,$G4-$I4&lt;0),0,"Fehler"))))))))))</f>
        <v>0.375</v>
      </c>
      <c r="O4" s="28">
        <f t="shared" ref="O4:O65" si="5">IF(AND($F4-$H4&gt;0,$G4-$I4=0),0,IF(AND($F4-$H4=0,$G4-$I4&gt;0),0,IF(AND($F4-$H4=0,$G4-$I4=0),0,IF(AND($F4-$H4&gt;0,$G4-$I4&gt;0,($F4-$H4)&gt;=($G4-$I4)),(($G4-$I4)^2)/(2*($F4-$H4)),IF(AND($F4-$H4&gt;0,$G4-$I4&gt;0,($F4-$H4)&lt;($G4-$I4)),($F4-$H4)/2,IF(AND(($F4-$H4)&lt;0,($G4-$I4)&lt;0, ($F4-$H4)&gt;($G4-$I4)),0,IF(AND(($F4-$H4)&lt;0,($G4-$I4)&lt;0, ($F4-$H4)&lt;($G4-$I4)),0,IF(AND(($F4-$H4)&lt;0,($G4-$I4)&lt;0, ($F4-$H4)=($G4-$I4)),0,IF(AND($F4-$H4&lt;0,$G4-$I4&gt;=0),0,IF(AND($F4-$H4&gt;=0,$G4-$I4&lt;0),0,"FEHLER"))))))))))</f>
        <v>0.375</v>
      </c>
      <c r="P4" s="28">
        <f t="shared" ref="P4:P65" si="6">N4+O4</f>
        <v>0.75</v>
      </c>
      <c r="Q4" s="116">
        <f>PRODUCT(NodeProb_LLW1!C5:G5)</f>
        <v>0</v>
      </c>
      <c r="R4" s="116">
        <f t="shared" ref="R4:R65" si="7">$P4*$Q4</f>
        <v>0</v>
      </c>
      <c r="S4" s="295"/>
    </row>
    <row r="5" spans="1:21" x14ac:dyDescent="0.25">
      <c r="A5" s="297"/>
      <c r="B5">
        <v>3</v>
      </c>
      <c r="D5">
        <v>2</v>
      </c>
      <c r="E5">
        <v>3</v>
      </c>
      <c r="F5" s="116">
        <f>$B$71</f>
        <v>0.5</v>
      </c>
      <c r="G5" s="116">
        <v>1</v>
      </c>
      <c r="H5" s="116">
        <f>$B$69</f>
        <v>0</v>
      </c>
      <c r="I5" s="116">
        <f>$B$71</f>
        <v>0.5</v>
      </c>
      <c r="J5" s="28">
        <f t="shared" si="0"/>
        <v>0</v>
      </c>
      <c r="K5" s="28">
        <f t="shared" si="1"/>
        <v>0.5</v>
      </c>
      <c r="L5" s="108">
        <f t="shared" si="3"/>
        <v>0.5</v>
      </c>
      <c r="M5" s="30">
        <f t="shared" si="2"/>
        <v>0.5</v>
      </c>
      <c r="N5" s="28">
        <f t="shared" si="4"/>
        <v>0.25</v>
      </c>
      <c r="O5" s="28">
        <f t="shared" si="5"/>
        <v>0.25</v>
      </c>
      <c r="P5" s="28">
        <f t="shared" si="6"/>
        <v>0.5</v>
      </c>
      <c r="Q5" s="116">
        <f>PRODUCT(NodeProb_LLW1!C7:G7)</f>
        <v>2.7352530081065043E-2</v>
      </c>
      <c r="R5" s="116">
        <f t="shared" si="7"/>
        <v>1.3676265040532522E-2</v>
      </c>
      <c r="S5" s="295"/>
    </row>
    <row r="6" spans="1:21" x14ac:dyDescent="0.25">
      <c r="A6" s="297"/>
      <c r="B6">
        <v>4</v>
      </c>
      <c r="D6">
        <v>2</v>
      </c>
      <c r="E6">
        <v>3</v>
      </c>
      <c r="F6" s="116">
        <f>$B$72</f>
        <v>0.75</v>
      </c>
      <c r="G6" s="116">
        <v>1</v>
      </c>
      <c r="H6" s="116">
        <f>$B$73</f>
        <v>0.16666666666666666</v>
      </c>
      <c r="I6" s="116">
        <f>$B$72</f>
        <v>0.75</v>
      </c>
      <c r="J6" s="28">
        <f t="shared" si="0"/>
        <v>0.5</v>
      </c>
      <c r="K6" s="28">
        <f t="shared" si="1"/>
        <v>0.75</v>
      </c>
      <c r="L6" s="108">
        <f t="shared" si="3"/>
        <v>0.7857142857142857</v>
      </c>
      <c r="M6" s="30">
        <f t="shared" si="2"/>
        <v>0.2142857142857143</v>
      </c>
      <c r="N6" s="28">
        <f t="shared" si="4"/>
        <v>0.125</v>
      </c>
      <c r="O6" s="28">
        <f t="shared" si="5"/>
        <v>5.3571428571428568E-2</v>
      </c>
      <c r="P6" s="28">
        <f t="shared" si="6"/>
        <v>0.17857142857142858</v>
      </c>
      <c r="Q6" s="116">
        <f>PRODUCT(NodeProb_LLW1!C9:G9)</f>
        <v>1.0941012032426008E-3</v>
      </c>
      <c r="R6" s="116">
        <f t="shared" si="7"/>
        <v>1.9537521486475014E-4</v>
      </c>
      <c r="S6" s="295"/>
    </row>
    <row r="7" spans="1:21" x14ac:dyDescent="0.25">
      <c r="A7" s="297"/>
      <c r="B7">
        <v>5</v>
      </c>
      <c r="D7">
        <v>2</v>
      </c>
      <c r="E7">
        <v>3</v>
      </c>
      <c r="F7" s="116">
        <f>$B$73</f>
        <v>0.16666666666666666</v>
      </c>
      <c r="G7" s="116">
        <f>$B$68</f>
        <v>0.5</v>
      </c>
      <c r="H7" s="116">
        <v>0</v>
      </c>
      <c r="I7" s="116">
        <f>$B$73</f>
        <v>0.16666666666666666</v>
      </c>
      <c r="J7" s="28">
        <f t="shared" si="0"/>
        <v>0</v>
      </c>
      <c r="K7" s="28">
        <f t="shared" si="1"/>
        <v>0.33333333333333337</v>
      </c>
      <c r="L7" s="108">
        <f t="shared" si="3"/>
        <v>0.24999999999999994</v>
      </c>
      <c r="M7" s="30">
        <f t="shared" si="2"/>
        <v>0.75</v>
      </c>
      <c r="N7" s="28">
        <f t="shared" si="4"/>
        <v>4.1666666666666657E-2</v>
      </c>
      <c r="O7" s="28">
        <f t="shared" si="5"/>
        <v>8.3333333333333329E-2</v>
      </c>
      <c r="P7" s="28">
        <f t="shared" si="6"/>
        <v>0.12499999999999999</v>
      </c>
      <c r="Q7" s="116">
        <f>PRODUCT(NodeProb_LLW1!C11:G11)</f>
        <v>4.7268570889894425E-2</v>
      </c>
      <c r="R7" s="116">
        <f t="shared" si="7"/>
        <v>5.9085713612368022E-3</v>
      </c>
      <c r="S7" s="295"/>
    </row>
    <row r="8" spans="1:21" x14ac:dyDescent="0.25">
      <c r="A8" s="297"/>
      <c r="B8">
        <v>6</v>
      </c>
      <c r="D8">
        <v>2</v>
      </c>
      <c r="E8">
        <v>3</v>
      </c>
      <c r="F8" s="116">
        <f>$B$74</f>
        <v>0</v>
      </c>
      <c r="G8" s="116">
        <f>$B$71</f>
        <v>0.5</v>
      </c>
      <c r="H8" s="116">
        <v>0</v>
      </c>
      <c r="I8" s="116">
        <f>$B$74</f>
        <v>0</v>
      </c>
      <c r="J8" s="28">
        <f t="shared" si="0"/>
        <v>0</v>
      </c>
      <c r="K8" s="28">
        <f t="shared" si="1"/>
        <v>0.5</v>
      </c>
      <c r="L8" s="108">
        <f t="shared" si="3"/>
        <v>0</v>
      </c>
      <c r="M8" s="30">
        <f t="shared" si="2"/>
        <v>1</v>
      </c>
      <c r="N8" s="28">
        <f t="shared" si="4"/>
        <v>0</v>
      </c>
      <c r="O8" s="28">
        <f t="shared" si="5"/>
        <v>0</v>
      </c>
      <c r="P8" s="28">
        <f t="shared" si="6"/>
        <v>0</v>
      </c>
      <c r="Q8" s="116">
        <f>PRODUCT(NodeProb_LLW1!C13:G13)</f>
        <v>3.9996483060679905E-2</v>
      </c>
      <c r="R8" s="116">
        <f t="shared" si="7"/>
        <v>0</v>
      </c>
      <c r="S8" s="295"/>
    </row>
    <row r="9" spans="1:21" x14ac:dyDescent="0.25">
      <c r="A9" s="297"/>
      <c r="B9">
        <v>7</v>
      </c>
      <c r="D9">
        <v>2</v>
      </c>
      <c r="E9">
        <v>3</v>
      </c>
      <c r="F9" s="116">
        <f>$B$74</f>
        <v>0</v>
      </c>
      <c r="G9" s="116">
        <v>1</v>
      </c>
      <c r="H9" s="116">
        <v>0</v>
      </c>
      <c r="I9" s="116">
        <f>$B$72</f>
        <v>0.75</v>
      </c>
      <c r="J9" s="28">
        <f t="shared" si="0"/>
        <v>0</v>
      </c>
      <c r="K9" s="28">
        <f t="shared" si="1"/>
        <v>1</v>
      </c>
      <c r="L9" s="108">
        <f t="shared" si="3"/>
        <v>0</v>
      </c>
      <c r="M9" s="30">
        <f t="shared" si="2"/>
        <v>1</v>
      </c>
      <c r="N9" s="28">
        <f t="shared" si="4"/>
        <v>0</v>
      </c>
      <c r="O9" s="28">
        <f t="shared" si="5"/>
        <v>0</v>
      </c>
      <c r="P9" s="28">
        <f t="shared" si="6"/>
        <v>0</v>
      </c>
      <c r="Q9" s="116">
        <f>PRODUCT(NodeProb_LLW1!C15:G15)</f>
        <v>5.1464006175979737E-2</v>
      </c>
      <c r="R9" s="116">
        <f t="shared" si="7"/>
        <v>0</v>
      </c>
      <c r="S9" s="295"/>
    </row>
    <row r="10" spans="1:21" x14ac:dyDescent="0.25">
      <c r="A10" s="297"/>
      <c r="B10">
        <v>8</v>
      </c>
      <c r="C10" s="1"/>
      <c r="D10">
        <v>2</v>
      </c>
      <c r="E10">
        <v>3</v>
      </c>
      <c r="F10" s="116">
        <f>$B$74</f>
        <v>0</v>
      </c>
      <c r="G10" s="118">
        <v>1</v>
      </c>
      <c r="H10" s="118">
        <v>0</v>
      </c>
      <c r="I10" s="116">
        <f>$B$72</f>
        <v>0.75</v>
      </c>
      <c r="J10" s="28">
        <f t="shared" si="0"/>
        <v>0</v>
      </c>
      <c r="K10" s="28">
        <f t="shared" si="1"/>
        <v>1</v>
      </c>
      <c r="L10" s="108">
        <f t="shared" si="3"/>
        <v>0</v>
      </c>
      <c r="M10" s="30">
        <f t="shared" si="2"/>
        <v>1</v>
      </c>
      <c r="N10" s="28">
        <f t="shared" si="4"/>
        <v>0</v>
      </c>
      <c r="O10" s="28">
        <f t="shared" si="5"/>
        <v>0</v>
      </c>
      <c r="P10" s="28">
        <f t="shared" si="6"/>
        <v>0</v>
      </c>
      <c r="Q10" s="116">
        <f>PRODUCT(NodeProb_LLW1!C17:G17)</f>
        <v>5.1464006175979737E-2</v>
      </c>
      <c r="R10" s="116">
        <f t="shared" si="7"/>
        <v>0</v>
      </c>
      <c r="S10" s="295"/>
    </row>
    <row r="11" spans="1:21" x14ac:dyDescent="0.25">
      <c r="A11" s="297"/>
      <c r="B11" s="115">
        <v>9</v>
      </c>
      <c r="D11" s="115">
        <v>2</v>
      </c>
      <c r="E11" s="115">
        <v>4</v>
      </c>
      <c r="F11" s="116">
        <f>$B$68</f>
        <v>0.5</v>
      </c>
      <c r="G11" s="116">
        <f>$B$68</f>
        <v>0.5</v>
      </c>
      <c r="H11" s="116">
        <f>$B$69</f>
        <v>0</v>
      </c>
      <c r="I11" s="116">
        <f>$B$69</f>
        <v>0</v>
      </c>
      <c r="J11" s="28">
        <f t="shared" si="0"/>
        <v>0</v>
      </c>
      <c r="K11" s="28">
        <f t="shared" si="1"/>
        <v>0</v>
      </c>
      <c r="L11" s="108">
        <f t="shared" si="3"/>
        <v>0.5</v>
      </c>
      <c r="M11" s="30">
        <f t="shared" si="2"/>
        <v>0.5</v>
      </c>
      <c r="N11" s="28">
        <f t="shared" si="4"/>
        <v>0.25</v>
      </c>
      <c r="O11" s="28">
        <f t="shared" si="5"/>
        <v>0.25</v>
      </c>
      <c r="P11" s="28">
        <f t="shared" si="6"/>
        <v>0.5</v>
      </c>
      <c r="Q11" s="116">
        <f>PRODUCT(NodeProb_LLW1!C19:G19)</f>
        <v>3.1360302413158563E-2</v>
      </c>
      <c r="R11" s="117">
        <f t="shared" si="7"/>
        <v>1.5680151206579281E-2</v>
      </c>
      <c r="S11" s="295"/>
      <c r="T11" s="115"/>
      <c r="U11" s="115"/>
    </row>
    <row r="12" spans="1:21" x14ac:dyDescent="0.25">
      <c r="A12" s="297"/>
      <c r="B12">
        <v>10</v>
      </c>
      <c r="D12">
        <v>2</v>
      </c>
      <c r="E12">
        <v>4</v>
      </c>
      <c r="F12" s="116">
        <f>$B$72</f>
        <v>0.75</v>
      </c>
      <c r="G12" s="116">
        <f>$B$72</f>
        <v>0.75</v>
      </c>
      <c r="H12" s="116">
        <f>$B$74</f>
        <v>0</v>
      </c>
      <c r="I12" s="116">
        <f>$B$74</f>
        <v>0</v>
      </c>
      <c r="J12" s="28">
        <f t="shared" si="0"/>
        <v>0</v>
      </c>
      <c r="K12" s="28">
        <f t="shared" si="1"/>
        <v>0</v>
      </c>
      <c r="L12" s="108">
        <f t="shared" si="3"/>
        <v>0.5</v>
      </c>
      <c r="M12" s="30">
        <f t="shared" si="2"/>
        <v>0.5</v>
      </c>
      <c r="N12" s="28">
        <f t="shared" si="4"/>
        <v>0.375</v>
      </c>
      <c r="O12" s="28">
        <f t="shared" si="5"/>
        <v>0.375</v>
      </c>
      <c r="P12" s="28">
        <f t="shared" si="6"/>
        <v>0.75</v>
      </c>
      <c r="Q12" s="116">
        <f>PRODUCT(NodeProb_LLW1!C21:G21)</f>
        <v>0</v>
      </c>
      <c r="R12" s="116">
        <f t="shared" si="7"/>
        <v>0</v>
      </c>
      <c r="S12" s="295"/>
    </row>
    <row r="13" spans="1:21" x14ac:dyDescent="0.25">
      <c r="A13" s="297"/>
      <c r="B13">
        <v>11</v>
      </c>
      <c r="D13">
        <v>2</v>
      </c>
      <c r="E13">
        <v>4</v>
      </c>
      <c r="F13" s="116">
        <f>$B$71</f>
        <v>0.5</v>
      </c>
      <c r="G13" s="116">
        <v>1</v>
      </c>
      <c r="H13" s="116">
        <f>$B$69</f>
        <v>0</v>
      </c>
      <c r="I13" s="116">
        <f>$B$71</f>
        <v>0.5</v>
      </c>
      <c r="J13" s="28">
        <f t="shared" si="0"/>
        <v>0</v>
      </c>
      <c r="K13" s="28">
        <f t="shared" si="1"/>
        <v>0.5</v>
      </c>
      <c r="L13" s="108">
        <f t="shared" si="3"/>
        <v>0.5</v>
      </c>
      <c r="M13" s="30">
        <f t="shared" si="2"/>
        <v>0.5</v>
      </c>
      <c r="N13" s="28">
        <f t="shared" si="4"/>
        <v>0.25</v>
      </c>
      <c r="O13" s="28">
        <f t="shared" si="5"/>
        <v>0.25</v>
      </c>
      <c r="P13" s="28">
        <f t="shared" si="6"/>
        <v>0.5</v>
      </c>
      <c r="Q13" s="116">
        <f>PRODUCT(NodeProb_LLW1!C23:G23)</f>
        <v>2.7352530081065043E-2</v>
      </c>
      <c r="R13" s="116">
        <f t="shared" si="7"/>
        <v>1.3676265040532522E-2</v>
      </c>
      <c r="S13" s="295"/>
    </row>
    <row r="14" spans="1:21" x14ac:dyDescent="0.25">
      <c r="A14" s="297"/>
      <c r="B14">
        <v>12</v>
      </c>
      <c r="D14">
        <v>2</v>
      </c>
      <c r="E14">
        <v>4</v>
      </c>
      <c r="F14" s="116">
        <f>$B$72</f>
        <v>0.75</v>
      </c>
      <c r="G14" s="116">
        <v>1</v>
      </c>
      <c r="H14" s="116">
        <f>$B$73</f>
        <v>0.16666666666666666</v>
      </c>
      <c r="I14" s="116">
        <f>$B$72</f>
        <v>0.75</v>
      </c>
      <c r="J14" s="28">
        <f t="shared" si="0"/>
        <v>0.5</v>
      </c>
      <c r="K14" s="28">
        <f t="shared" si="1"/>
        <v>0.75</v>
      </c>
      <c r="L14" s="108">
        <f t="shared" si="3"/>
        <v>0.7857142857142857</v>
      </c>
      <c r="M14" s="30">
        <f t="shared" si="2"/>
        <v>0.2142857142857143</v>
      </c>
      <c r="N14" s="28">
        <f t="shared" si="4"/>
        <v>0.125</v>
      </c>
      <c r="O14" s="28">
        <f t="shared" si="5"/>
        <v>5.3571428571428568E-2</v>
      </c>
      <c r="P14" s="28">
        <f t="shared" si="6"/>
        <v>0.17857142857142858</v>
      </c>
      <c r="Q14" s="116">
        <f>PRODUCT(NodeProb_LLW1!C25:G25)</f>
        <v>1.0941012032426008E-3</v>
      </c>
      <c r="R14" s="116">
        <f t="shared" si="7"/>
        <v>1.9537521486475014E-4</v>
      </c>
      <c r="S14" s="295"/>
    </row>
    <row r="15" spans="1:21" x14ac:dyDescent="0.25">
      <c r="A15" s="297"/>
      <c r="B15">
        <v>13</v>
      </c>
      <c r="D15">
        <v>2</v>
      </c>
      <c r="E15">
        <v>4</v>
      </c>
      <c r="F15" s="116">
        <f>$B$73</f>
        <v>0.16666666666666666</v>
      </c>
      <c r="G15" s="116">
        <f>$B$68</f>
        <v>0.5</v>
      </c>
      <c r="H15" s="116">
        <v>0</v>
      </c>
      <c r="I15" s="116">
        <f>$B$73</f>
        <v>0.16666666666666666</v>
      </c>
      <c r="J15" s="28">
        <f t="shared" si="0"/>
        <v>0</v>
      </c>
      <c r="K15" s="28">
        <f t="shared" si="1"/>
        <v>0.33333333333333337</v>
      </c>
      <c r="L15" s="108">
        <f t="shared" si="3"/>
        <v>0.24999999999999994</v>
      </c>
      <c r="M15" s="30">
        <f t="shared" si="2"/>
        <v>0.75</v>
      </c>
      <c r="N15" s="28">
        <f t="shared" si="4"/>
        <v>4.1666666666666657E-2</v>
      </c>
      <c r="O15" s="28">
        <f t="shared" si="5"/>
        <v>8.3333333333333329E-2</v>
      </c>
      <c r="P15" s="28">
        <f t="shared" si="6"/>
        <v>0.12499999999999999</v>
      </c>
      <c r="Q15" s="116">
        <f>PRODUCT(NodeProb_LLW1!C27:G27)</f>
        <v>4.7268570889894425E-2</v>
      </c>
      <c r="R15" s="116">
        <f t="shared" si="7"/>
        <v>5.9085713612368022E-3</v>
      </c>
      <c r="S15" s="295"/>
    </row>
    <row r="16" spans="1:21" x14ac:dyDescent="0.25">
      <c r="A16" s="297"/>
      <c r="B16">
        <v>14</v>
      </c>
      <c r="D16">
        <v>2</v>
      </c>
      <c r="E16">
        <v>4</v>
      </c>
      <c r="F16" s="116">
        <f>$B$74</f>
        <v>0</v>
      </c>
      <c r="G16" s="116">
        <f>$B$71</f>
        <v>0.5</v>
      </c>
      <c r="H16" s="116">
        <v>0</v>
      </c>
      <c r="I16" s="116">
        <f>$B$74</f>
        <v>0</v>
      </c>
      <c r="J16" s="28">
        <f t="shared" si="0"/>
        <v>0</v>
      </c>
      <c r="K16" s="28">
        <f t="shared" si="1"/>
        <v>0.5</v>
      </c>
      <c r="L16" s="108">
        <f t="shared" si="3"/>
        <v>0</v>
      </c>
      <c r="M16" s="30">
        <f t="shared" si="2"/>
        <v>1</v>
      </c>
      <c r="N16" s="28">
        <f t="shared" si="4"/>
        <v>0</v>
      </c>
      <c r="O16" s="28">
        <f t="shared" si="5"/>
        <v>0</v>
      </c>
      <c r="P16" s="28">
        <f t="shared" si="6"/>
        <v>0</v>
      </c>
      <c r="Q16" s="116">
        <f>PRODUCT(NodeProb_LLW1!C29:G29)</f>
        <v>3.9996483060679905E-2</v>
      </c>
      <c r="R16" s="116">
        <f t="shared" si="7"/>
        <v>0</v>
      </c>
      <c r="S16" s="295"/>
    </row>
    <row r="17" spans="1:21" x14ac:dyDescent="0.25">
      <c r="A17" s="297"/>
      <c r="B17">
        <v>15</v>
      </c>
      <c r="D17">
        <v>2</v>
      </c>
      <c r="E17">
        <v>4</v>
      </c>
      <c r="F17" s="116">
        <f>$B$74</f>
        <v>0</v>
      </c>
      <c r="G17" s="116">
        <v>1</v>
      </c>
      <c r="H17" s="116">
        <v>0</v>
      </c>
      <c r="I17" s="116">
        <f>$B$72</f>
        <v>0.75</v>
      </c>
      <c r="J17" s="28">
        <f t="shared" si="0"/>
        <v>0</v>
      </c>
      <c r="K17" s="28">
        <f t="shared" si="1"/>
        <v>1</v>
      </c>
      <c r="L17" s="108">
        <f t="shared" si="3"/>
        <v>0</v>
      </c>
      <c r="M17" s="30">
        <f t="shared" si="2"/>
        <v>1</v>
      </c>
      <c r="N17" s="28">
        <f t="shared" si="4"/>
        <v>0</v>
      </c>
      <c r="O17" s="28">
        <f t="shared" si="5"/>
        <v>0</v>
      </c>
      <c r="P17" s="28">
        <f t="shared" si="6"/>
        <v>0</v>
      </c>
      <c r="Q17" s="116">
        <f>PRODUCT(NodeProb_LLW1!C31:G31)</f>
        <v>5.1464006175979737E-2</v>
      </c>
      <c r="R17" s="116">
        <f t="shared" si="7"/>
        <v>0</v>
      </c>
      <c r="S17" s="295"/>
    </row>
    <row r="18" spans="1:21" x14ac:dyDescent="0.25">
      <c r="A18" s="297"/>
      <c r="B18">
        <v>16</v>
      </c>
      <c r="D18">
        <v>2</v>
      </c>
      <c r="E18">
        <v>4</v>
      </c>
      <c r="F18" s="116">
        <f>$B$74</f>
        <v>0</v>
      </c>
      <c r="G18" s="118">
        <v>1</v>
      </c>
      <c r="H18" s="118">
        <v>0</v>
      </c>
      <c r="I18" s="116">
        <f>$B$72</f>
        <v>0.75</v>
      </c>
      <c r="J18" s="28">
        <f t="shared" si="0"/>
        <v>0</v>
      </c>
      <c r="K18" s="28">
        <f t="shared" si="1"/>
        <v>1</v>
      </c>
      <c r="L18" s="108">
        <f t="shared" si="3"/>
        <v>0</v>
      </c>
      <c r="M18" s="30">
        <f t="shared" si="2"/>
        <v>1</v>
      </c>
      <c r="N18" s="28">
        <f t="shared" si="4"/>
        <v>0</v>
      </c>
      <c r="O18" s="28">
        <f t="shared" si="5"/>
        <v>0</v>
      </c>
      <c r="P18" s="28">
        <f t="shared" si="6"/>
        <v>0</v>
      </c>
      <c r="Q18" s="116">
        <f>PRODUCT(NodeProb_LLW1!C33:G33)</f>
        <v>5.1464006175979737E-2</v>
      </c>
      <c r="R18" s="116">
        <f t="shared" si="7"/>
        <v>0</v>
      </c>
      <c r="S18" s="295"/>
    </row>
    <row r="19" spans="1:21" x14ac:dyDescent="0.25">
      <c r="A19" s="297"/>
      <c r="B19" s="115">
        <v>17</v>
      </c>
      <c r="C19" s="115"/>
      <c r="D19" s="115">
        <v>1</v>
      </c>
      <c r="E19" s="115">
        <v>3</v>
      </c>
      <c r="F19" s="116">
        <f>$B$68</f>
        <v>0.5</v>
      </c>
      <c r="G19" s="116">
        <f>$B$68</f>
        <v>0.5</v>
      </c>
      <c r="H19" s="116">
        <f>$B$69</f>
        <v>0</v>
      </c>
      <c r="I19" s="116">
        <f>$B$69</f>
        <v>0</v>
      </c>
      <c r="J19" s="28">
        <f t="shared" si="0"/>
        <v>0</v>
      </c>
      <c r="K19" s="28">
        <f t="shared" si="1"/>
        <v>0</v>
      </c>
      <c r="L19" s="108">
        <f t="shared" si="3"/>
        <v>0.5</v>
      </c>
      <c r="M19" s="30">
        <f t="shared" si="2"/>
        <v>0.5</v>
      </c>
      <c r="N19" s="28">
        <f t="shared" si="4"/>
        <v>0.25</v>
      </c>
      <c r="O19" s="28">
        <f t="shared" si="5"/>
        <v>0.25</v>
      </c>
      <c r="P19" s="28">
        <f t="shared" si="6"/>
        <v>0.5</v>
      </c>
      <c r="Q19" s="116">
        <f>PRODUCT(NodeProb_LLW1!C35:G35)</f>
        <v>3.1360302413158563E-2</v>
      </c>
      <c r="R19" s="117">
        <f t="shared" si="7"/>
        <v>1.5680151206579281E-2</v>
      </c>
      <c r="S19" s="295"/>
      <c r="T19" s="115"/>
      <c r="U19" s="115"/>
    </row>
    <row r="20" spans="1:21" x14ac:dyDescent="0.25">
      <c r="A20" s="297"/>
      <c r="B20">
        <v>18</v>
      </c>
      <c r="D20">
        <v>1</v>
      </c>
      <c r="E20">
        <v>3</v>
      </c>
      <c r="F20" s="116">
        <f>$B$72</f>
        <v>0.75</v>
      </c>
      <c r="G20" s="116">
        <f>$B$72</f>
        <v>0.75</v>
      </c>
      <c r="H20" s="116">
        <f>$B$74</f>
        <v>0</v>
      </c>
      <c r="I20" s="116">
        <f>$B$74</f>
        <v>0</v>
      </c>
      <c r="J20" s="28">
        <f t="shared" si="0"/>
        <v>0</v>
      </c>
      <c r="K20" s="28">
        <f t="shared" si="1"/>
        <v>0</v>
      </c>
      <c r="L20" s="108">
        <f t="shared" si="3"/>
        <v>0.5</v>
      </c>
      <c r="M20" s="30">
        <f t="shared" si="2"/>
        <v>0.5</v>
      </c>
      <c r="N20" s="28">
        <f t="shared" si="4"/>
        <v>0.375</v>
      </c>
      <c r="O20" s="28">
        <f t="shared" si="5"/>
        <v>0.375</v>
      </c>
      <c r="P20" s="28">
        <f t="shared" si="6"/>
        <v>0.75</v>
      </c>
      <c r="Q20" s="116">
        <f>PRODUCT(NodeProb_LLW1!C37:G37)</f>
        <v>0</v>
      </c>
      <c r="R20" s="116">
        <f t="shared" si="7"/>
        <v>0</v>
      </c>
      <c r="S20" s="295"/>
    </row>
    <row r="21" spans="1:21" x14ac:dyDescent="0.25">
      <c r="A21" s="297"/>
      <c r="B21">
        <v>19</v>
      </c>
      <c r="D21">
        <v>1</v>
      </c>
      <c r="E21">
        <v>3</v>
      </c>
      <c r="F21" s="116">
        <f>$B$71</f>
        <v>0.5</v>
      </c>
      <c r="G21" s="116">
        <v>1</v>
      </c>
      <c r="H21" s="116">
        <f>$B$69</f>
        <v>0</v>
      </c>
      <c r="I21" s="116">
        <f>$B$71</f>
        <v>0.5</v>
      </c>
      <c r="J21" s="28">
        <f t="shared" si="0"/>
        <v>0</v>
      </c>
      <c r="K21" s="28">
        <f t="shared" si="1"/>
        <v>0.5</v>
      </c>
      <c r="L21" s="108">
        <f t="shared" si="3"/>
        <v>0.5</v>
      </c>
      <c r="M21" s="30">
        <f t="shared" si="2"/>
        <v>0.5</v>
      </c>
      <c r="N21" s="28">
        <f t="shared" si="4"/>
        <v>0.25</v>
      </c>
      <c r="O21" s="28">
        <f t="shared" si="5"/>
        <v>0.25</v>
      </c>
      <c r="P21" s="28">
        <f t="shared" si="6"/>
        <v>0.5</v>
      </c>
      <c r="Q21" s="116">
        <f>PRODUCT(NodeProb_LLW1!C39:G39)</f>
        <v>2.7352530081065043E-2</v>
      </c>
      <c r="R21" s="116">
        <f t="shared" si="7"/>
        <v>1.3676265040532522E-2</v>
      </c>
      <c r="S21" s="295"/>
    </row>
    <row r="22" spans="1:21" x14ac:dyDescent="0.25">
      <c r="A22" s="297"/>
      <c r="B22">
        <v>20</v>
      </c>
      <c r="D22">
        <v>1</v>
      </c>
      <c r="E22">
        <v>3</v>
      </c>
      <c r="F22" s="116">
        <f>$B$72</f>
        <v>0.75</v>
      </c>
      <c r="G22" s="116">
        <v>1</v>
      </c>
      <c r="H22" s="116">
        <f>$B$73</f>
        <v>0.16666666666666666</v>
      </c>
      <c r="I22" s="116">
        <f>$B$72</f>
        <v>0.75</v>
      </c>
      <c r="J22" s="28">
        <f t="shared" si="0"/>
        <v>0.5</v>
      </c>
      <c r="K22" s="28">
        <f t="shared" si="1"/>
        <v>0.75</v>
      </c>
      <c r="L22" s="108">
        <f t="shared" si="3"/>
        <v>0.7857142857142857</v>
      </c>
      <c r="M22" s="30">
        <f t="shared" si="2"/>
        <v>0.2142857142857143</v>
      </c>
      <c r="N22" s="28">
        <f t="shared" si="4"/>
        <v>0.125</v>
      </c>
      <c r="O22" s="28">
        <f t="shared" si="5"/>
        <v>5.3571428571428568E-2</v>
      </c>
      <c r="P22" s="28">
        <f t="shared" si="6"/>
        <v>0.17857142857142858</v>
      </c>
      <c r="Q22" s="116">
        <f>PRODUCT(NodeProb_LLW1!C41:G41)</f>
        <v>1.0941012032426008E-3</v>
      </c>
      <c r="R22" s="116">
        <f t="shared" si="7"/>
        <v>1.9537521486475014E-4</v>
      </c>
      <c r="S22" s="295"/>
    </row>
    <row r="23" spans="1:21" x14ac:dyDescent="0.25">
      <c r="A23" s="297"/>
      <c r="B23">
        <v>21</v>
      </c>
      <c r="D23">
        <v>1</v>
      </c>
      <c r="E23">
        <v>3</v>
      </c>
      <c r="F23" s="116">
        <f>$B$73</f>
        <v>0.16666666666666666</v>
      </c>
      <c r="G23" s="116">
        <f>$B$68</f>
        <v>0.5</v>
      </c>
      <c r="H23" s="116">
        <v>0</v>
      </c>
      <c r="I23" s="116">
        <f>$B$73</f>
        <v>0.16666666666666666</v>
      </c>
      <c r="J23" s="28">
        <f t="shared" si="0"/>
        <v>0</v>
      </c>
      <c r="K23" s="28">
        <f t="shared" si="1"/>
        <v>0.33333333333333337</v>
      </c>
      <c r="L23" s="108">
        <f t="shared" si="3"/>
        <v>0.24999999999999994</v>
      </c>
      <c r="M23" s="30">
        <f t="shared" si="2"/>
        <v>0.75</v>
      </c>
      <c r="N23" s="28">
        <f t="shared" si="4"/>
        <v>4.1666666666666657E-2</v>
      </c>
      <c r="O23" s="28">
        <f t="shared" si="5"/>
        <v>8.3333333333333329E-2</v>
      </c>
      <c r="P23" s="28">
        <f t="shared" si="6"/>
        <v>0.12499999999999999</v>
      </c>
      <c r="Q23" s="116">
        <f>PRODUCT(NodeProb_LLW1!C43:G43)</f>
        <v>4.7268570889894425E-2</v>
      </c>
      <c r="R23" s="116">
        <f t="shared" si="7"/>
        <v>5.9085713612368022E-3</v>
      </c>
      <c r="S23" s="295"/>
    </row>
    <row r="24" spans="1:21" x14ac:dyDescent="0.25">
      <c r="A24" s="297"/>
      <c r="B24">
        <v>22</v>
      </c>
      <c r="D24">
        <v>1</v>
      </c>
      <c r="E24">
        <v>3</v>
      </c>
      <c r="F24" s="116">
        <f>$B$74</f>
        <v>0</v>
      </c>
      <c r="G24" s="116">
        <f>$B$71</f>
        <v>0.5</v>
      </c>
      <c r="H24" s="116">
        <v>0</v>
      </c>
      <c r="I24" s="116">
        <f>$B$74</f>
        <v>0</v>
      </c>
      <c r="J24" s="28">
        <f t="shared" si="0"/>
        <v>0</v>
      </c>
      <c r="K24" s="28">
        <f t="shared" si="1"/>
        <v>0.5</v>
      </c>
      <c r="L24" s="108">
        <f t="shared" si="3"/>
        <v>0</v>
      </c>
      <c r="M24" s="30">
        <f t="shared" si="2"/>
        <v>1</v>
      </c>
      <c r="N24" s="28">
        <f t="shared" si="4"/>
        <v>0</v>
      </c>
      <c r="O24" s="28">
        <f t="shared" si="5"/>
        <v>0</v>
      </c>
      <c r="P24" s="28">
        <f t="shared" si="6"/>
        <v>0</v>
      </c>
      <c r="Q24" s="116">
        <f>PRODUCT(NodeProb_LLW1!C45:G45)</f>
        <v>3.9996483060679905E-2</v>
      </c>
      <c r="R24" s="116">
        <f t="shared" si="7"/>
        <v>0</v>
      </c>
      <c r="S24" s="295"/>
    </row>
    <row r="25" spans="1:21" x14ac:dyDescent="0.25">
      <c r="A25" s="297"/>
      <c r="B25">
        <v>23</v>
      </c>
      <c r="D25" s="119">
        <v>1</v>
      </c>
      <c r="E25">
        <v>3</v>
      </c>
      <c r="F25" s="116">
        <f>$B$74</f>
        <v>0</v>
      </c>
      <c r="G25" s="116">
        <v>1</v>
      </c>
      <c r="H25" s="116">
        <v>0</v>
      </c>
      <c r="I25" s="116">
        <f>$B$72</f>
        <v>0.75</v>
      </c>
      <c r="J25" s="28">
        <f t="shared" si="0"/>
        <v>0</v>
      </c>
      <c r="K25" s="28">
        <f t="shared" si="1"/>
        <v>1</v>
      </c>
      <c r="L25" s="108">
        <f t="shared" si="3"/>
        <v>0</v>
      </c>
      <c r="M25" s="30">
        <f t="shared" si="2"/>
        <v>1</v>
      </c>
      <c r="N25" s="28">
        <f t="shared" si="4"/>
        <v>0</v>
      </c>
      <c r="O25" s="28">
        <f t="shared" si="5"/>
        <v>0</v>
      </c>
      <c r="P25" s="28">
        <f t="shared" si="6"/>
        <v>0</v>
      </c>
      <c r="Q25" s="116">
        <f>PRODUCT(NodeProb_LLW1!C47:G47)</f>
        <v>5.1464006175979737E-2</v>
      </c>
      <c r="R25" s="116">
        <f t="shared" si="7"/>
        <v>0</v>
      </c>
      <c r="S25" s="295"/>
    </row>
    <row r="26" spans="1:21" x14ac:dyDescent="0.25">
      <c r="A26" s="297"/>
      <c r="B26">
        <v>24</v>
      </c>
      <c r="C26" s="1"/>
      <c r="D26" s="119">
        <v>1</v>
      </c>
      <c r="E26">
        <v>3</v>
      </c>
      <c r="F26" s="116">
        <f>$B$74</f>
        <v>0</v>
      </c>
      <c r="G26" s="118">
        <v>1</v>
      </c>
      <c r="H26" s="118">
        <v>0</v>
      </c>
      <c r="I26" s="116">
        <f>$B$72</f>
        <v>0.75</v>
      </c>
      <c r="J26" s="28">
        <f t="shared" si="0"/>
        <v>0</v>
      </c>
      <c r="K26" s="28">
        <f t="shared" si="1"/>
        <v>1</v>
      </c>
      <c r="L26" s="108">
        <f t="shared" si="3"/>
        <v>0</v>
      </c>
      <c r="M26" s="30">
        <f t="shared" si="2"/>
        <v>1</v>
      </c>
      <c r="N26" s="28">
        <f t="shared" si="4"/>
        <v>0</v>
      </c>
      <c r="O26" s="28">
        <f t="shared" si="5"/>
        <v>0</v>
      </c>
      <c r="P26" s="28">
        <f t="shared" si="6"/>
        <v>0</v>
      </c>
      <c r="Q26" s="118">
        <f>PRODUCT(NodeProb_LLW1!C49:G49)</f>
        <v>5.1464006175979737E-2</v>
      </c>
      <c r="R26" s="116">
        <f t="shared" si="7"/>
        <v>0</v>
      </c>
      <c r="S26" s="295"/>
    </row>
    <row r="27" spans="1:21" x14ac:dyDescent="0.25">
      <c r="A27" s="297"/>
      <c r="B27" s="115">
        <v>25</v>
      </c>
      <c r="D27" s="120">
        <v>1</v>
      </c>
      <c r="E27" s="115">
        <v>4</v>
      </c>
      <c r="F27" s="116">
        <f>$B$68</f>
        <v>0.5</v>
      </c>
      <c r="G27" s="116">
        <f>$B$68</f>
        <v>0.5</v>
      </c>
      <c r="H27" s="116">
        <f>$B$69</f>
        <v>0</v>
      </c>
      <c r="I27" s="116">
        <f>$B$69</f>
        <v>0</v>
      </c>
      <c r="J27" s="28">
        <f t="shared" si="0"/>
        <v>0</v>
      </c>
      <c r="K27" s="28">
        <f t="shared" si="1"/>
        <v>0</v>
      </c>
      <c r="L27" s="108">
        <f t="shared" si="3"/>
        <v>0.5</v>
      </c>
      <c r="M27" s="30">
        <f t="shared" si="2"/>
        <v>0.5</v>
      </c>
      <c r="N27" s="28">
        <f t="shared" si="4"/>
        <v>0.25</v>
      </c>
      <c r="O27" s="28">
        <f t="shared" si="5"/>
        <v>0.25</v>
      </c>
      <c r="P27" s="28">
        <f t="shared" si="6"/>
        <v>0.5</v>
      </c>
      <c r="Q27" s="116">
        <f>PRODUCT(NodeProb_LLW1!C51:G51)</f>
        <v>3.1360302413158563E-2</v>
      </c>
      <c r="R27" s="117">
        <f t="shared" si="7"/>
        <v>1.5680151206579281E-2</v>
      </c>
      <c r="S27" s="295"/>
      <c r="T27" s="115"/>
      <c r="U27" s="115"/>
    </row>
    <row r="28" spans="1:21" x14ac:dyDescent="0.25">
      <c r="A28" s="297"/>
      <c r="B28">
        <v>26</v>
      </c>
      <c r="D28" s="119">
        <v>1</v>
      </c>
      <c r="E28">
        <v>4</v>
      </c>
      <c r="F28" s="116">
        <f>$B$72</f>
        <v>0.75</v>
      </c>
      <c r="G28" s="116">
        <f>$B$72</f>
        <v>0.75</v>
      </c>
      <c r="H28" s="116">
        <f>$B$74</f>
        <v>0</v>
      </c>
      <c r="I28" s="116">
        <f>$B$74</f>
        <v>0</v>
      </c>
      <c r="J28" s="28">
        <f t="shared" si="0"/>
        <v>0</v>
      </c>
      <c r="K28" s="28">
        <f t="shared" si="1"/>
        <v>0</v>
      </c>
      <c r="L28" s="108">
        <f t="shared" si="3"/>
        <v>0.5</v>
      </c>
      <c r="M28" s="30">
        <f t="shared" si="2"/>
        <v>0.5</v>
      </c>
      <c r="N28" s="28">
        <f t="shared" si="4"/>
        <v>0.375</v>
      </c>
      <c r="O28" s="28">
        <f t="shared" si="5"/>
        <v>0.375</v>
      </c>
      <c r="P28" s="28">
        <f t="shared" si="6"/>
        <v>0.75</v>
      </c>
      <c r="Q28" s="116">
        <f>PRODUCT(NodeProb_LLW1!C53:G53)</f>
        <v>0</v>
      </c>
      <c r="R28" s="116">
        <f t="shared" si="7"/>
        <v>0</v>
      </c>
      <c r="S28" s="295"/>
    </row>
    <row r="29" spans="1:21" x14ac:dyDescent="0.25">
      <c r="A29" s="297"/>
      <c r="B29">
        <v>27</v>
      </c>
      <c r="D29" s="119">
        <v>1</v>
      </c>
      <c r="E29">
        <v>4</v>
      </c>
      <c r="F29" s="116">
        <f>$B$71</f>
        <v>0.5</v>
      </c>
      <c r="G29" s="116">
        <v>1</v>
      </c>
      <c r="H29" s="116">
        <f>$B$69</f>
        <v>0</v>
      </c>
      <c r="I29" s="116">
        <f>$B$71</f>
        <v>0.5</v>
      </c>
      <c r="J29" s="28">
        <f t="shared" si="0"/>
        <v>0</v>
      </c>
      <c r="K29" s="28">
        <f t="shared" si="1"/>
        <v>0.5</v>
      </c>
      <c r="L29" s="108">
        <f t="shared" si="3"/>
        <v>0.5</v>
      </c>
      <c r="M29" s="30">
        <f t="shared" si="2"/>
        <v>0.5</v>
      </c>
      <c r="N29" s="28">
        <f t="shared" si="4"/>
        <v>0.25</v>
      </c>
      <c r="O29" s="28">
        <f t="shared" si="5"/>
        <v>0.25</v>
      </c>
      <c r="P29" s="28">
        <f t="shared" si="6"/>
        <v>0.5</v>
      </c>
      <c r="Q29" s="116">
        <f>PRODUCT(NodeProb_LLW1!C55:G55)</f>
        <v>2.7352530081065043E-2</v>
      </c>
      <c r="R29" s="116">
        <f t="shared" si="7"/>
        <v>1.3676265040532522E-2</v>
      </c>
      <c r="S29" s="295"/>
    </row>
    <row r="30" spans="1:21" x14ac:dyDescent="0.25">
      <c r="A30" s="297"/>
      <c r="B30">
        <v>28</v>
      </c>
      <c r="D30" s="119">
        <v>1</v>
      </c>
      <c r="E30">
        <v>4</v>
      </c>
      <c r="F30" s="116">
        <f>$B$72</f>
        <v>0.75</v>
      </c>
      <c r="G30" s="116">
        <v>1</v>
      </c>
      <c r="H30" s="116">
        <f>$B$73</f>
        <v>0.16666666666666666</v>
      </c>
      <c r="I30" s="116">
        <f>$B$72</f>
        <v>0.75</v>
      </c>
      <c r="J30" s="28">
        <f t="shared" si="0"/>
        <v>0.5</v>
      </c>
      <c r="K30" s="28">
        <f t="shared" si="1"/>
        <v>0.75</v>
      </c>
      <c r="L30" s="108">
        <f t="shared" si="3"/>
        <v>0.7857142857142857</v>
      </c>
      <c r="M30" s="30">
        <f t="shared" si="2"/>
        <v>0.2142857142857143</v>
      </c>
      <c r="N30" s="28">
        <f t="shared" si="4"/>
        <v>0.125</v>
      </c>
      <c r="O30" s="28">
        <f t="shared" si="5"/>
        <v>5.3571428571428568E-2</v>
      </c>
      <c r="P30" s="28">
        <f t="shared" si="6"/>
        <v>0.17857142857142858</v>
      </c>
      <c r="Q30" s="116">
        <f>PRODUCT(NodeProb_LLW1!C57:G57)</f>
        <v>1.0941012032426008E-3</v>
      </c>
      <c r="R30" s="116">
        <f t="shared" si="7"/>
        <v>1.9537521486475014E-4</v>
      </c>
      <c r="S30" s="295"/>
    </row>
    <row r="31" spans="1:21" x14ac:dyDescent="0.25">
      <c r="A31" s="297"/>
      <c r="B31">
        <v>29</v>
      </c>
      <c r="D31" s="119">
        <v>1</v>
      </c>
      <c r="E31">
        <v>4</v>
      </c>
      <c r="F31" s="116">
        <f>$B$73</f>
        <v>0.16666666666666666</v>
      </c>
      <c r="G31" s="116">
        <f>$B$68</f>
        <v>0.5</v>
      </c>
      <c r="H31" s="116">
        <v>0</v>
      </c>
      <c r="I31" s="116">
        <f>$B$73</f>
        <v>0.16666666666666666</v>
      </c>
      <c r="J31" s="28">
        <f t="shared" si="0"/>
        <v>0</v>
      </c>
      <c r="K31" s="28">
        <f t="shared" si="1"/>
        <v>0.33333333333333337</v>
      </c>
      <c r="L31" s="108">
        <f t="shared" si="3"/>
        <v>0.24999999999999994</v>
      </c>
      <c r="M31" s="30">
        <f t="shared" si="2"/>
        <v>0.75</v>
      </c>
      <c r="N31" s="28">
        <f t="shared" si="4"/>
        <v>4.1666666666666657E-2</v>
      </c>
      <c r="O31" s="28">
        <f t="shared" si="5"/>
        <v>8.3333333333333329E-2</v>
      </c>
      <c r="P31" s="28">
        <f t="shared" si="6"/>
        <v>0.12499999999999999</v>
      </c>
      <c r="Q31" s="116">
        <f>PRODUCT(NodeProb_LLW1!C59:G59)</f>
        <v>4.7268570889894425E-2</v>
      </c>
      <c r="R31" s="116">
        <f t="shared" si="7"/>
        <v>5.9085713612368022E-3</v>
      </c>
      <c r="S31" s="295"/>
    </row>
    <row r="32" spans="1:21" x14ac:dyDescent="0.25">
      <c r="A32" s="297"/>
      <c r="B32">
        <v>30</v>
      </c>
      <c r="D32" s="119">
        <v>1</v>
      </c>
      <c r="E32">
        <v>4</v>
      </c>
      <c r="F32" s="116">
        <f>$B$74</f>
        <v>0</v>
      </c>
      <c r="G32" s="116">
        <f>$B$71</f>
        <v>0.5</v>
      </c>
      <c r="H32" s="116">
        <v>0</v>
      </c>
      <c r="I32" s="116">
        <f>$B$74</f>
        <v>0</v>
      </c>
      <c r="J32" s="28">
        <f t="shared" si="0"/>
        <v>0</v>
      </c>
      <c r="K32" s="28">
        <f t="shared" si="1"/>
        <v>0.5</v>
      </c>
      <c r="L32" s="108">
        <f t="shared" si="3"/>
        <v>0</v>
      </c>
      <c r="M32" s="30">
        <f t="shared" si="2"/>
        <v>1</v>
      </c>
      <c r="N32" s="28">
        <f t="shared" si="4"/>
        <v>0</v>
      </c>
      <c r="O32" s="28">
        <f t="shared" si="5"/>
        <v>0</v>
      </c>
      <c r="P32" s="28">
        <f t="shared" si="6"/>
        <v>0</v>
      </c>
      <c r="Q32" s="116">
        <f>PRODUCT(NodeProb_LLW1!C61:G61)</f>
        <v>3.9996483060679905E-2</v>
      </c>
      <c r="R32" s="116">
        <f t="shared" si="7"/>
        <v>0</v>
      </c>
      <c r="S32" s="295"/>
    </row>
    <row r="33" spans="1:21" x14ac:dyDescent="0.25">
      <c r="A33" s="297"/>
      <c r="B33">
        <v>31</v>
      </c>
      <c r="D33" s="119">
        <v>1</v>
      </c>
      <c r="E33">
        <v>4</v>
      </c>
      <c r="F33" s="116">
        <f>$B$74</f>
        <v>0</v>
      </c>
      <c r="G33" s="116">
        <v>1</v>
      </c>
      <c r="H33" s="116">
        <v>0</v>
      </c>
      <c r="I33" s="116">
        <f>$B$72</f>
        <v>0.75</v>
      </c>
      <c r="J33" s="28">
        <f t="shared" si="0"/>
        <v>0</v>
      </c>
      <c r="K33" s="28">
        <f t="shared" si="1"/>
        <v>1</v>
      </c>
      <c r="L33" s="108">
        <f t="shared" si="3"/>
        <v>0</v>
      </c>
      <c r="M33" s="30">
        <f t="shared" si="2"/>
        <v>1</v>
      </c>
      <c r="N33" s="28">
        <f t="shared" si="4"/>
        <v>0</v>
      </c>
      <c r="O33" s="28">
        <f t="shared" si="5"/>
        <v>0</v>
      </c>
      <c r="P33" s="28">
        <f t="shared" si="6"/>
        <v>0</v>
      </c>
      <c r="Q33" s="116">
        <f>PRODUCT(NodeProb_LLW1!C63:G63)</f>
        <v>5.1464006175979737E-2</v>
      </c>
      <c r="R33" s="116">
        <f t="shared" si="7"/>
        <v>0</v>
      </c>
      <c r="S33" s="295"/>
    </row>
    <row r="34" spans="1:21" x14ac:dyDescent="0.25">
      <c r="A34" s="297"/>
      <c r="B34">
        <v>32</v>
      </c>
      <c r="D34" s="119">
        <v>1</v>
      </c>
      <c r="E34">
        <v>4</v>
      </c>
      <c r="F34" s="116">
        <f>$B$74</f>
        <v>0</v>
      </c>
      <c r="G34" s="118">
        <v>1</v>
      </c>
      <c r="H34" s="118">
        <v>0</v>
      </c>
      <c r="I34" s="116">
        <f>$B$72</f>
        <v>0.75</v>
      </c>
      <c r="J34" s="28">
        <f t="shared" si="0"/>
        <v>0</v>
      </c>
      <c r="K34" s="28">
        <f t="shared" si="1"/>
        <v>1</v>
      </c>
      <c r="L34" s="108">
        <f t="shared" si="3"/>
        <v>0</v>
      </c>
      <c r="M34" s="30">
        <f t="shared" si="2"/>
        <v>1</v>
      </c>
      <c r="N34" s="28">
        <f t="shared" si="4"/>
        <v>0</v>
      </c>
      <c r="O34" s="28">
        <f t="shared" si="5"/>
        <v>0</v>
      </c>
      <c r="P34" s="28">
        <f t="shared" si="6"/>
        <v>0</v>
      </c>
      <c r="Q34" s="116">
        <f>PRODUCT(NodeProb_LLW1!C65:G65)</f>
        <v>5.1464006175979737E-2</v>
      </c>
      <c r="R34" s="116">
        <f t="shared" si="7"/>
        <v>0</v>
      </c>
      <c r="S34" s="296"/>
    </row>
    <row r="35" spans="1:21" x14ac:dyDescent="0.25">
      <c r="A35" s="297" t="s">
        <v>56</v>
      </c>
      <c r="B35" s="115">
        <v>33</v>
      </c>
      <c r="C35" s="115"/>
      <c r="D35" s="115">
        <v>1</v>
      </c>
      <c r="E35" s="115">
        <v>4</v>
      </c>
      <c r="F35" s="117">
        <v>1</v>
      </c>
      <c r="G35" s="117">
        <f>$L$4*$B$74+$M$4*$B$74</f>
        <v>0</v>
      </c>
      <c r="H35" s="117">
        <f>$B$72</f>
        <v>0.75</v>
      </c>
      <c r="I35" s="117">
        <v>0</v>
      </c>
      <c r="J35" s="28">
        <f t="shared" si="0"/>
        <v>1</v>
      </c>
      <c r="K35" s="28">
        <f t="shared" si="1"/>
        <v>0</v>
      </c>
      <c r="L35" s="108">
        <f t="shared" si="3"/>
        <v>1</v>
      </c>
      <c r="M35" s="30">
        <f t="shared" si="2"/>
        <v>0</v>
      </c>
      <c r="N35" s="28">
        <f t="shared" si="4"/>
        <v>0</v>
      </c>
      <c r="O35" s="28">
        <f t="shared" si="5"/>
        <v>0</v>
      </c>
      <c r="P35" s="28">
        <f t="shared" si="6"/>
        <v>0</v>
      </c>
      <c r="Q35" s="117">
        <f>PRODUCT(NodeProb_LLW1!D3:G3)</f>
        <v>3.1360302413158563E-2</v>
      </c>
      <c r="R35" s="117">
        <f t="shared" si="7"/>
        <v>0</v>
      </c>
      <c r="S35" s="298">
        <f>SUM(R35:R50)</f>
        <v>0.36136407884301047</v>
      </c>
      <c r="T35" s="115"/>
      <c r="U35" s="115"/>
    </row>
    <row r="36" spans="1:21" x14ac:dyDescent="0.25">
      <c r="A36" s="297"/>
      <c r="B36">
        <v>34</v>
      </c>
      <c r="D36" s="119">
        <v>1</v>
      </c>
      <c r="E36">
        <v>4</v>
      </c>
      <c r="F36" s="116">
        <f>$L$5*$B$71+$M$5*$B$68</f>
        <v>0.5</v>
      </c>
      <c r="G36" s="116">
        <f>$L$6*$B$74+$M$6*$B$73</f>
        <v>3.5714285714285712E-2</v>
      </c>
      <c r="H36" s="116">
        <f>$L$6*$B$74+$M$6*$B$73</f>
        <v>3.5714285714285712E-2</v>
      </c>
      <c r="I36" s="116">
        <v>0</v>
      </c>
      <c r="J36" s="28">
        <f t="shared" si="0"/>
        <v>0.4642857142857143</v>
      </c>
      <c r="K36" s="28">
        <f t="shared" si="1"/>
        <v>0</v>
      </c>
      <c r="L36" s="108">
        <f t="shared" si="3"/>
        <v>0.96153846153846156</v>
      </c>
      <c r="M36" s="30">
        <f t="shared" si="2"/>
        <v>3.8461538461538436E-2</v>
      </c>
      <c r="N36" s="28">
        <f t="shared" si="4"/>
        <v>1.7857142857142856E-2</v>
      </c>
      <c r="O36" s="28">
        <f t="shared" si="5"/>
        <v>1.3736263736263735E-3</v>
      </c>
      <c r="P36" s="28">
        <f t="shared" si="6"/>
        <v>1.9230769230769228E-2</v>
      </c>
      <c r="Q36" s="116">
        <f>PRODUCT(NodeProb_LLW1!D7:G7)</f>
        <v>2.8446631284307643E-2</v>
      </c>
      <c r="R36" s="116">
        <f t="shared" si="7"/>
        <v>5.4705060162130073E-4</v>
      </c>
      <c r="S36" s="295"/>
    </row>
    <row r="37" spans="1:21" x14ac:dyDescent="0.25">
      <c r="A37" s="297"/>
      <c r="B37">
        <v>35</v>
      </c>
      <c r="D37" s="119">
        <v>1</v>
      </c>
      <c r="E37">
        <v>4</v>
      </c>
      <c r="F37" s="116">
        <v>1</v>
      </c>
      <c r="G37" s="116">
        <f>$L$8*$B$72+$M$8*$B$71</f>
        <v>0.5</v>
      </c>
      <c r="H37" s="116">
        <f>$L$8*$B$72+$M$8*$B$71</f>
        <v>0.5</v>
      </c>
      <c r="I37" s="116">
        <f>$L$7*$B$73+$M$7*$B$69</f>
        <v>4.1666666666666657E-2</v>
      </c>
      <c r="J37" s="28">
        <f t="shared" si="0"/>
        <v>0.54166666666666663</v>
      </c>
      <c r="K37" s="28">
        <f t="shared" si="1"/>
        <v>4.1666666666666657E-2</v>
      </c>
      <c r="L37" s="108">
        <f t="shared" si="3"/>
        <v>0.54166666666666663</v>
      </c>
      <c r="M37" s="30">
        <f t="shared" si="2"/>
        <v>0.45833333333333337</v>
      </c>
      <c r="N37" s="28">
        <f t="shared" si="4"/>
        <v>0.22916666666666669</v>
      </c>
      <c r="O37" s="28">
        <f t="shared" si="5"/>
        <v>0.21006944444444448</v>
      </c>
      <c r="P37" s="28">
        <f t="shared" si="6"/>
        <v>0.43923611111111116</v>
      </c>
      <c r="Q37" s="116">
        <f>PRODUCT(NodeProb_LLW1!D11:G11)</f>
        <v>8.7265053950574323E-2</v>
      </c>
      <c r="R37" s="116">
        <f t="shared" si="7"/>
        <v>3.8329962933151572E-2</v>
      </c>
      <c r="S37" s="295"/>
    </row>
    <row r="38" spans="1:21" x14ac:dyDescent="0.25">
      <c r="A38" s="297"/>
      <c r="B38" s="1">
        <v>36</v>
      </c>
      <c r="C38" s="1"/>
      <c r="D38" s="121">
        <v>1</v>
      </c>
      <c r="E38" s="1">
        <v>4</v>
      </c>
      <c r="F38" s="118">
        <f>$L$9*$B$72+$M$9*$B$68</f>
        <v>0.5</v>
      </c>
      <c r="G38" s="118">
        <f>$L$10*$B$72+$M$10*$B$68</f>
        <v>0.5</v>
      </c>
      <c r="H38" s="118">
        <f>$L$10*$B$74+$M$10*$B$69</f>
        <v>0</v>
      </c>
      <c r="I38" s="118">
        <f>$L$9*$B$74+$M$9*$B$69</f>
        <v>0</v>
      </c>
      <c r="J38" s="28">
        <f t="shared" si="0"/>
        <v>0</v>
      </c>
      <c r="K38" s="28">
        <f t="shared" si="1"/>
        <v>0</v>
      </c>
      <c r="L38" s="108">
        <f t="shared" si="3"/>
        <v>0.5</v>
      </c>
      <c r="M38" s="30">
        <f t="shared" si="2"/>
        <v>0.5</v>
      </c>
      <c r="N38" s="28">
        <f t="shared" si="4"/>
        <v>0.25</v>
      </c>
      <c r="O38" s="28">
        <f t="shared" si="5"/>
        <v>0.25</v>
      </c>
      <c r="P38" s="28">
        <f t="shared" si="6"/>
        <v>0.5</v>
      </c>
      <c r="Q38" s="118">
        <f>PRODUCT(NodeProb_LLW1!D15:G15)</f>
        <v>0.10292801235195947</v>
      </c>
      <c r="R38" s="118">
        <f t="shared" si="7"/>
        <v>5.1464006175979737E-2</v>
      </c>
      <c r="S38" s="295"/>
      <c r="T38" s="1"/>
      <c r="U38" s="1"/>
    </row>
    <row r="39" spans="1:21" x14ac:dyDescent="0.25">
      <c r="A39" s="297"/>
      <c r="B39">
        <v>37</v>
      </c>
      <c r="D39">
        <v>1</v>
      </c>
      <c r="E39">
        <v>3</v>
      </c>
      <c r="F39" s="116">
        <f>$L$11*1+$M$11*1</f>
        <v>1</v>
      </c>
      <c r="G39" s="116">
        <f>$L$12*$B$74+$M$12*$B$74</f>
        <v>0</v>
      </c>
      <c r="H39" s="116">
        <f>$L$12*$B$72+$M$12*$B$72</f>
        <v>0.75</v>
      </c>
      <c r="I39" s="116">
        <f>$L$11*0+$M$11*0</f>
        <v>0</v>
      </c>
      <c r="J39" s="28">
        <f t="shared" si="0"/>
        <v>1</v>
      </c>
      <c r="K39" s="28">
        <f t="shared" si="1"/>
        <v>0</v>
      </c>
      <c r="L39" s="108">
        <f t="shared" si="3"/>
        <v>1</v>
      </c>
      <c r="M39" s="30">
        <f t="shared" si="2"/>
        <v>0</v>
      </c>
      <c r="N39" s="28">
        <f t="shared" si="4"/>
        <v>0</v>
      </c>
      <c r="O39" s="28">
        <f t="shared" si="5"/>
        <v>0</v>
      </c>
      <c r="P39" s="28">
        <f t="shared" si="6"/>
        <v>0</v>
      </c>
      <c r="Q39" s="116">
        <f>PRODUCT(NodeProb_LLW1!D19:G19)</f>
        <v>3.1360302413158563E-2</v>
      </c>
      <c r="R39" s="116">
        <f t="shared" si="7"/>
        <v>0</v>
      </c>
      <c r="S39" s="295"/>
    </row>
    <row r="40" spans="1:21" x14ac:dyDescent="0.25">
      <c r="A40" s="297"/>
      <c r="B40">
        <v>38</v>
      </c>
      <c r="D40" s="119">
        <v>1</v>
      </c>
      <c r="E40">
        <v>3</v>
      </c>
      <c r="F40" s="116">
        <f>$L$13*$B$71+$M$13*$B$68</f>
        <v>0.5</v>
      </c>
      <c r="G40" s="116">
        <f>$L$14*$B$74+$M$14*$B$73</f>
        <v>3.5714285714285712E-2</v>
      </c>
      <c r="H40" s="116">
        <f>$L$14*$B$74+$M$14*$B$73</f>
        <v>3.5714285714285712E-2</v>
      </c>
      <c r="I40" s="116">
        <f>$L$13*0+$M$13*0</f>
        <v>0</v>
      </c>
      <c r="J40" s="28">
        <f t="shared" si="0"/>
        <v>0.4642857142857143</v>
      </c>
      <c r="K40" s="28">
        <f t="shared" si="1"/>
        <v>0</v>
      </c>
      <c r="L40" s="108">
        <f t="shared" si="3"/>
        <v>0.96153846153846156</v>
      </c>
      <c r="M40" s="30">
        <f t="shared" si="2"/>
        <v>3.8461538461538436E-2</v>
      </c>
      <c r="N40" s="28">
        <f t="shared" si="4"/>
        <v>1.7857142857142856E-2</v>
      </c>
      <c r="O40" s="28">
        <f t="shared" si="5"/>
        <v>1.3736263736263735E-3</v>
      </c>
      <c r="P40" s="28">
        <f t="shared" si="6"/>
        <v>1.9230769230769228E-2</v>
      </c>
      <c r="Q40" s="116">
        <f>PRODUCT(NodeProb_LLW1!D23:G23)</f>
        <v>2.8446631284307643E-2</v>
      </c>
      <c r="R40" s="116">
        <f t="shared" si="7"/>
        <v>5.4705060162130073E-4</v>
      </c>
      <c r="S40" s="295"/>
    </row>
    <row r="41" spans="1:21" x14ac:dyDescent="0.25">
      <c r="A41" s="297"/>
      <c r="B41">
        <v>39</v>
      </c>
      <c r="D41" s="119">
        <v>1</v>
      </c>
      <c r="E41">
        <v>3</v>
      </c>
      <c r="F41" s="116">
        <f>$L$15*1+$M$15*1</f>
        <v>1</v>
      </c>
      <c r="G41" s="116">
        <f>$L$16*$B$72+$M$16*$B$71</f>
        <v>0.5</v>
      </c>
      <c r="H41" s="116">
        <f>$L$16*$B$72+$M$16*$B$71</f>
        <v>0.5</v>
      </c>
      <c r="I41" s="116">
        <f>$L$15*$B$73+$M$15*$B$69</f>
        <v>4.1666666666666657E-2</v>
      </c>
      <c r="J41" s="28">
        <f t="shared" si="0"/>
        <v>0.54166666666666663</v>
      </c>
      <c r="K41" s="28">
        <f t="shared" si="1"/>
        <v>4.1666666666666657E-2</v>
      </c>
      <c r="L41" s="108">
        <f t="shared" si="3"/>
        <v>0.54166666666666663</v>
      </c>
      <c r="M41" s="30">
        <f t="shared" si="2"/>
        <v>0.45833333333333337</v>
      </c>
      <c r="N41" s="28">
        <f t="shared" si="4"/>
        <v>0.22916666666666669</v>
      </c>
      <c r="O41" s="28">
        <f t="shared" si="5"/>
        <v>0.21006944444444448</v>
      </c>
      <c r="P41" s="28">
        <f t="shared" si="6"/>
        <v>0.43923611111111116</v>
      </c>
      <c r="Q41" s="116">
        <f>PRODUCT(NodeProb_LLW1!D27:G27)</f>
        <v>8.7265053950574323E-2</v>
      </c>
      <c r="R41" s="116">
        <f t="shared" si="7"/>
        <v>3.8329962933151572E-2</v>
      </c>
      <c r="S41" s="295"/>
    </row>
    <row r="42" spans="1:21" x14ac:dyDescent="0.25">
      <c r="A42" s="297"/>
      <c r="B42" s="1">
        <v>40</v>
      </c>
      <c r="C42" s="1"/>
      <c r="D42" s="121">
        <v>1</v>
      </c>
      <c r="E42" s="1">
        <v>3</v>
      </c>
      <c r="F42" s="118">
        <f>$L$17*$B$72+$M$17*$B$68</f>
        <v>0.5</v>
      </c>
      <c r="G42" s="118">
        <f>$L$18*$B$72+$M$18*$B$68</f>
        <v>0.5</v>
      </c>
      <c r="H42" s="118">
        <f>$L$18*$B$74+$M$18*$B$69</f>
        <v>0</v>
      </c>
      <c r="I42" s="118">
        <f>$L$17*$B$74+$M$17*$B$69</f>
        <v>0</v>
      </c>
      <c r="J42" s="28">
        <f t="shared" si="0"/>
        <v>0</v>
      </c>
      <c r="K42" s="28">
        <f t="shared" si="1"/>
        <v>0</v>
      </c>
      <c r="L42" s="108">
        <f t="shared" si="3"/>
        <v>0.5</v>
      </c>
      <c r="M42" s="30">
        <f t="shared" si="2"/>
        <v>0.5</v>
      </c>
      <c r="N42" s="28">
        <f t="shared" si="4"/>
        <v>0.25</v>
      </c>
      <c r="O42" s="28">
        <f t="shared" si="5"/>
        <v>0.25</v>
      </c>
      <c r="P42" s="28">
        <f t="shared" si="6"/>
        <v>0.5</v>
      </c>
      <c r="Q42" s="118">
        <f>PRODUCT(NodeProb_LLW1!D31:G31)</f>
        <v>0.10292801235195947</v>
      </c>
      <c r="R42" s="118">
        <f t="shared" si="7"/>
        <v>5.1464006175979737E-2</v>
      </c>
      <c r="S42" s="295"/>
      <c r="T42" s="1"/>
      <c r="U42" s="1"/>
    </row>
    <row r="43" spans="1:21" x14ac:dyDescent="0.25">
      <c r="A43" s="297"/>
      <c r="B43">
        <v>41</v>
      </c>
      <c r="D43">
        <v>2</v>
      </c>
      <c r="E43">
        <v>4</v>
      </c>
      <c r="F43" s="116">
        <f>$L$11*1+$M$11*1</f>
        <v>1</v>
      </c>
      <c r="G43" s="116">
        <f>$L$12*$B$74+$M$12*$B$74</f>
        <v>0</v>
      </c>
      <c r="H43" s="116">
        <f>$L$12*$B$72+$M$12*$B$72</f>
        <v>0.75</v>
      </c>
      <c r="I43" s="116">
        <f>$L$11*0+$M$11*0</f>
        <v>0</v>
      </c>
      <c r="J43" s="28">
        <f t="shared" si="0"/>
        <v>1</v>
      </c>
      <c r="K43" s="28">
        <f t="shared" si="1"/>
        <v>0</v>
      </c>
      <c r="L43" s="108">
        <f t="shared" si="3"/>
        <v>1</v>
      </c>
      <c r="M43" s="30">
        <f t="shared" si="2"/>
        <v>0</v>
      </c>
      <c r="N43" s="28">
        <f t="shared" si="4"/>
        <v>0</v>
      </c>
      <c r="O43" s="28">
        <f t="shared" si="5"/>
        <v>0</v>
      </c>
      <c r="P43" s="28">
        <f t="shared" si="6"/>
        <v>0</v>
      </c>
      <c r="Q43" s="116">
        <f>PRODUCT(NodeProb_LLW1!D35:G35)</f>
        <v>3.1360302413158563E-2</v>
      </c>
      <c r="R43" s="116">
        <f t="shared" si="7"/>
        <v>0</v>
      </c>
      <c r="S43" s="295"/>
    </row>
    <row r="44" spans="1:21" x14ac:dyDescent="0.25">
      <c r="A44" s="297"/>
      <c r="B44">
        <v>42</v>
      </c>
      <c r="D44" s="119">
        <v>2</v>
      </c>
      <c r="E44">
        <v>4</v>
      </c>
      <c r="F44" s="116">
        <f>$L$13*$B$71+$M$13*$B$68</f>
        <v>0.5</v>
      </c>
      <c r="G44" s="116">
        <f>$L$14*$B$74+$M$14*$B$73</f>
        <v>3.5714285714285712E-2</v>
      </c>
      <c r="H44" s="116">
        <f>$L$14*$B$74+$M$14*$B$73</f>
        <v>3.5714285714285712E-2</v>
      </c>
      <c r="I44" s="116">
        <f>$L$13*0+$M$13*0</f>
        <v>0</v>
      </c>
      <c r="J44" s="28">
        <f t="shared" si="0"/>
        <v>0.4642857142857143</v>
      </c>
      <c r="K44" s="28">
        <f t="shared" si="1"/>
        <v>0</v>
      </c>
      <c r="L44" s="108">
        <f t="shared" si="3"/>
        <v>0.96153846153846156</v>
      </c>
      <c r="M44" s="30">
        <f t="shared" si="2"/>
        <v>3.8461538461538436E-2</v>
      </c>
      <c r="N44" s="28">
        <f t="shared" si="4"/>
        <v>1.7857142857142856E-2</v>
      </c>
      <c r="O44" s="28">
        <f t="shared" si="5"/>
        <v>1.3736263736263735E-3</v>
      </c>
      <c r="P44" s="28">
        <f t="shared" si="6"/>
        <v>1.9230769230769228E-2</v>
      </c>
      <c r="Q44" s="116">
        <f>PRODUCT(NodeProb_LLW1!D39:G39)</f>
        <v>2.8446631284307643E-2</v>
      </c>
      <c r="R44" s="116">
        <f t="shared" si="7"/>
        <v>5.4705060162130073E-4</v>
      </c>
      <c r="S44" s="295"/>
    </row>
    <row r="45" spans="1:21" x14ac:dyDescent="0.25">
      <c r="A45" s="297"/>
      <c r="B45">
        <v>43</v>
      </c>
      <c r="D45" s="119">
        <v>2</v>
      </c>
      <c r="E45">
        <v>4</v>
      </c>
      <c r="F45" s="116">
        <f>$L$15*1+$M$15*1</f>
        <v>1</v>
      </c>
      <c r="G45" s="116">
        <f>$L$16*$B$72+$M$16*$B$71</f>
        <v>0.5</v>
      </c>
      <c r="H45" s="116">
        <f>$L$16*$B$72+$M$16*$B$71</f>
        <v>0.5</v>
      </c>
      <c r="I45" s="116">
        <f>$L$15*$B$73+$M$15*$B$69</f>
        <v>4.1666666666666657E-2</v>
      </c>
      <c r="J45" s="28">
        <f t="shared" si="0"/>
        <v>0.54166666666666663</v>
      </c>
      <c r="K45" s="28">
        <f t="shared" si="1"/>
        <v>4.1666666666666657E-2</v>
      </c>
      <c r="L45" s="108">
        <f t="shared" si="3"/>
        <v>0.54166666666666663</v>
      </c>
      <c r="M45" s="30">
        <f t="shared" si="2"/>
        <v>0.45833333333333337</v>
      </c>
      <c r="N45" s="28">
        <f t="shared" si="4"/>
        <v>0.22916666666666669</v>
      </c>
      <c r="O45" s="28">
        <f t="shared" si="5"/>
        <v>0.21006944444444448</v>
      </c>
      <c r="P45" s="28">
        <f t="shared" si="6"/>
        <v>0.43923611111111116</v>
      </c>
      <c r="Q45" s="116">
        <f>PRODUCT(NodeProb_LLW1!D43:G43)</f>
        <v>8.7265053950574323E-2</v>
      </c>
      <c r="R45" s="116">
        <f t="shared" si="7"/>
        <v>3.8329962933151572E-2</v>
      </c>
      <c r="S45" s="295"/>
    </row>
    <row r="46" spans="1:21" x14ac:dyDescent="0.25">
      <c r="A46" s="297"/>
      <c r="B46">
        <v>44</v>
      </c>
      <c r="D46" s="119">
        <v>2</v>
      </c>
      <c r="E46">
        <v>4</v>
      </c>
      <c r="F46" s="118">
        <f>$L$17*$B$72+$M$17*$B$68</f>
        <v>0.5</v>
      </c>
      <c r="G46" s="118">
        <f>$L$18*$B$72+$M$18*$B$68</f>
        <v>0.5</v>
      </c>
      <c r="H46" s="118">
        <f>$L$18*$B$74+$M$18*$B$69</f>
        <v>0</v>
      </c>
      <c r="I46" s="118">
        <f>$L$17*$B$74+$M$17*$B$69</f>
        <v>0</v>
      </c>
      <c r="J46" s="28">
        <f t="shared" si="0"/>
        <v>0</v>
      </c>
      <c r="K46" s="28">
        <f t="shared" si="1"/>
        <v>0</v>
      </c>
      <c r="L46" s="108">
        <f t="shared" si="3"/>
        <v>0.5</v>
      </c>
      <c r="M46" s="30">
        <f t="shared" si="2"/>
        <v>0.5</v>
      </c>
      <c r="N46" s="28">
        <f t="shared" si="4"/>
        <v>0.25</v>
      </c>
      <c r="O46" s="28">
        <f t="shared" si="5"/>
        <v>0.25</v>
      </c>
      <c r="P46" s="28">
        <f t="shared" si="6"/>
        <v>0.5</v>
      </c>
      <c r="Q46" s="118">
        <f>PRODUCT(NodeProb_LLW1!D47:G47)</f>
        <v>0.10292801235195947</v>
      </c>
      <c r="R46" s="116">
        <f t="shared" si="7"/>
        <v>5.1464006175979737E-2</v>
      </c>
      <c r="S46" s="295"/>
    </row>
    <row r="47" spans="1:21" x14ac:dyDescent="0.25">
      <c r="A47" s="297"/>
      <c r="B47" s="115">
        <v>45</v>
      </c>
      <c r="C47" s="115"/>
      <c r="D47" s="115">
        <v>2</v>
      </c>
      <c r="E47" s="115">
        <v>3</v>
      </c>
      <c r="F47" s="116">
        <f>$L$11*1+$M$11*1</f>
        <v>1</v>
      </c>
      <c r="G47" s="116">
        <f>$L$12*$B$74+$M$12*$B$74</f>
        <v>0</v>
      </c>
      <c r="H47" s="116">
        <f>$L$12*$B$72+$M$12*$B$72</f>
        <v>0.75</v>
      </c>
      <c r="I47" s="116">
        <f>$L$11*0+$M$11*0</f>
        <v>0</v>
      </c>
      <c r="J47" s="28">
        <f t="shared" si="0"/>
        <v>1</v>
      </c>
      <c r="K47" s="28">
        <f t="shared" si="1"/>
        <v>0</v>
      </c>
      <c r="L47" s="108">
        <f t="shared" si="3"/>
        <v>1</v>
      </c>
      <c r="M47" s="30">
        <f t="shared" si="2"/>
        <v>0</v>
      </c>
      <c r="N47" s="28">
        <f t="shared" si="4"/>
        <v>0</v>
      </c>
      <c r="O47" s="28">
        <f t="shared" si="5"/>
        <v>0</v>
      </c>
      <c r="P47" s="28">
        <f t="shared" si="6"/>
        <v>0</v>
      </c>
      <c r="Q47" s="116">
        <f>PRODUCT(NodeProb_LLW1!D51:G51)</f>
        <v>3.1360302413158563E-2</v>
      </c>
      <c r="R47" s="117">
        <f t="shared" si="7"/>
        <v>0</v>
      </c>
      <c r="S47" s="295"/>
      <c r="T47" s="115"/>
      <c r="U47" s="115"/>
    </row>
    <row r="48" spans="1:21" x14ac:dyDescent="0.25">
      <c r="A48" s="297"/>
      <c r="B48">
        <v>46</v>
      </c>
      <c r="D48" s="119">
        <v>2</v>
      </c>
      <c r="E48">
        <v>3</v>
      </c>
      <c r="F48" s="116">
        <f>$L$13*$B$71+$M$13*$B$68</f>
        <v>0.5</v>
      </c>
      <c r="G48" s="116">
        <f>$L$14*$B$74+$M$14*$B$73</f>
        <v>3.5714285714285712E-2</v>
      </c>
      <c r="H48" s="116">
        <f>$L$14*$B$74+$M$14*$B$73</f>
        <v>3.5714285714285712E-2</v>
      </c>
      <c r="I48" s="116">
        <f>$L$13*0+$M$13*0</f>
        <v>0</v>
      </c>
      <c r="J48" s="28">
        <f t="shared" si="0"/>
        <v>0.4642857142857143</v>
      </c>
      <c r="K48" s="28">
        <f t="shared" si="1"/>
        <v>0</v>
      </c>
      <c r="L48" s="108">
        <f t="shared" si="3"/>
        <v>0.96153846153846156</v>
      </c>
      <c r="M48" s="30">
        <f t="shared" si="2"/>
        <v>3.8461538461538436E-2</v>
      </c>
      <c r="N48" s="28">
        <f t="shared" si="4"/>
        <v>1.7857142857142856E-2</v>
      </c>
      <c r="O48" s="28">
        <f t="shared" si="5"/>
        <v>1.3736263736263735E-3</v>
      </c>
      <c r="P48" s="28">
        <f t="shared" si="6"/>
        <v>1.9230769230769228E-2</v>
      </c>
      <c r="Q48" s="116">
        <f>PRODUCT(NodeProb_LLW1!D55:G55)</f>
        <v>2.8446631284307643E-2</v>
      </c>
      <c r="R48" s="116">
        <f t="shared" si="7"/>
        <v>5.4705060162130073E-4</v>
      </c>
      <c r="S48" s="295"/>
    </row>
    <row r="49" spans="1:21" x14ac:dyDescent="0.25">
      <c r="A49" s="297"/>
      <c r="B49">
        <v>47</v>
      </c>
      <c r="D49" s="119">
        <v>2</v>
      </c>
      <c r="E49">
        <v>3</v>
      </c>
      <c r="F49" s="116">
        <f>$L$15*1+$M$15*1</f>
        <v>1</v>
      </c>
      <c r="G49" s="116">
        <f>$L$16*$B$72+$M$16*$B$71</f>
        <v>0.5</v>
      </c>
      <c r="H49" s="116">
        <f>$L$16*$B$72+$M$16*$B$71</f>
        <v>0.5</v>
      </c>
      <c r="I49" s="116">
        <f>$L$15*$B$73+$M$15*$B$69</f>
        <v>4.1666666666666657E-2</v>
      </c>
      <c r="J49" s="28">
        <f t="shared" si="0"/>
        <v>0.54166666666666663</v>
      </c>
      <c r="K49" s="28">
        <f t="shared" si="1"/>
        <v>4.1666666666666657E-2</v>
      </c>
      <c r="L49" s="108">
        <f t="shared" si="3"/>
        <v>0.54166666666666663</v>
      </c>
      <c r="M49" s="30">
        <f t="shared" si="2"/>
        <v>0.45833333333333337</v>
      </c>
      <c r="N49" s="28">
        <f t="shared" si="4"/>
        <v>0.22916666666666669</v>
      </c>
      <c r="O49" s="28">
        <f t="shared" si="5"/>
        <v>0.21006944444444448</v>
      </c>
      <c r="P49" s="28">
        <f t="shared" si="6"/>
        <v>0.43923611111111116</v>
      </c>
      <c r="Q49" s="116">
        <f>PRODUCT(NodeProb_LLW1!D59:G59)</f>
        <v>8.7265053950574323E-2</v>
      </c>
      <c r="R49" s="116">
        <f t="shared" si="7"/>
        <v>3.8329962933151572E-2</v>
      </c>
      <c r="S49" s="295"/>
    </row>
    <row r="50" spans="1:21" x14ac:dyDescent="0.25">
      <c r="A50" s="297"/>
      <c r="B50">
        <v>48</v>
      </c>
      <c r="D50" s="119">
        <v>2</v>
      </c>
      <c r="E50">
        <v>3</v>
      </c>
      <c r="F50" s="118">
        <f>$L$17*$B$72+$M$17*$B$68</f>
        <v>0.5</v>
      </c>
      <c r="G50" s="118">
        <f>$L$18*$B$72+$M$18*$B$68</f>
        <v>0.5</v>
      </c>
      <c r="H50" s="118">
        <f>$L$18*$B$74+$M$18*$B$69</f>
        <v>0</v>
      </c>
      <c r="I50" s="118">
        <f>$L$17*$B$74+$M$17*$B$69</f>
        <v>0</v>
      </c>
      <c r="J50" s="28">
        <f t="shared" si="0"/>
        <v>0</v>
      </c>
      <c r="K50" s="28">
        <f t="shared" si="1"/>
        <v>0</v>
      </c>
      <c r="L50" s="108">
        <f t="shared" si="3"/>
        <v>0.5</v>
      </c>
      <c r="M50" s="30">
        <f t="shared" si="2"/>
        <v>0.5</v>
      </c>
      <c r="N50" s="28">
        <f t="shared" si="4"/>
        <v>0.25</v>
      </c>
      <c r="O50" s="28">
        <f t="shared" si="5"/>
        <v>0.25</v>
      </c>
      <c r="P50" s="28">
        <f t="shared" si="6"/>
        <v>0.5</v>
      </c>
      <c r="Q50" s="116">
        <f>PRODUCT(NodeProb_LLW1!D63:G63)</f>
        <v>0.10292801235195947</v>
      </c>
      <c r="R50" s="116">
        <f t="shared" si="7"/>
        <v>5.1464006175979737E-2</v>
      </c>
      <c r="S50" s="296"/>
    </row>
    <row r="51" spans="1:21" x14ac:dyDescent="0.25">
      <c r="A51" s="292" t="s">
        <v>57</v>
      </c>
      <c r="B51" s="115">
        <v>49</v>
      </c>
      <c r="C51" s="115"/>
      <c r="D51" s="115">
        <v>1</v>
      </c>
      <c r="E51" s="115">
        <v>3</v>
      </c>
      <c r="F51" s="117">
        <f>$J$35</f>
        <v>1</v>
      </c>
      <c r="G51" s="117">
        <f>$L$36*$K$5+$M$36*$K$6</f>
        <v>0.50961538461538458</v>
      </c>
      <c r="H51" s="117">
        <f>$J$36</f>
        <v>0.4642857142857143</v>
      </c>
      <c r="I51" s="117">
        <f>$L$35*$K$3+$M$35*$K$4</f>
        <v>0</v>
      </c>
      <c r="J51" s="28">
        <f t="shared" si="0"/>
        <v>0.49038461538461542</v>
      </c>
      <c r="K51" s="28">
        <f t="shared" si="1"/>
        <v>0</v>
      </c>
      <c r="L51" s="108">
        <f t="shared" si="3"/>
        <v>0.52435897435897438</v>
      </c>
      <c r="M51" s="30">
        <f t="shared" si="2"/>
        <v>0.47564102564102562</v>
      </c>
      <c r="N51" s="28">
        <f t="shared" si="4"/>
        <v>0.25480769230769229</v>
      </c>
      <c r="O51" s="28">
        <f t="shared" si="5"/>
        <v>0.24239398422090727</v>
      </c>
      <c r="P51" s="28">
        <f t="shared" si="6"/>
        <v>0.49720167652859959</v>
      </c>
      <c r="Q51" s="117">
        <f>PRODUCT(NodeProb_LLW1!E3:G3)</f>
        <v>5.9806933697466209E-2</v>
      </c>
      <c r="R51" s="117">
        <f t="shared" si="7"/>
        <v>2.9736107702414995E-2</v>
      </c>
      <c r="S51" s="295">
        <f>SUM(R51:R58)</f>
        <v>0.5140612028636492</v>
      </c>
      <c r="T51" s="115"/>
      <c r="U51" s="115"/>
    </row>
    <row r="52" spans="1:21" x14ac:dyDescent="0.25">
      <c r="A52" s="293"/>
      <c r="B52">
        <v>50</v>
      </c>
      <c r="D52" s="119">
        <v>1</v>
      </c>
      <c r="E52">
        <v>3</v>
      </c>
      <c r="F52" s="116">
        <f>$J$37</f>
        <v>0.54166666666666663</v>
      </c>
      <c r="G52" s="116">
        <f>$L$38*$K$9+$M$38*$K$10</f>
        <v>1</v>
      </c>
      <c r="H52" s="116">
        <f>$J$38</f>
        <v>0</v>
      </c>
      <c r="I52" s="116">
        <f>$L$37*$K$7+$M$37*$K$8</f>
        <v>0.40972222222222221</v>
      </c>
      <c r="J52" s="28">
        <f t="shared" si="0"/>
        <v>0</v>
      </c>
      <c r="K52" s="28">
        <f t="shared" si="1"/>
        <v>0.45833333333333337</v>
      </c>
      <c r="L52" s="108">
        <f t="shared" si="3"/>
        <v>0.45882352941176469</v>
      </c>
      <c r="M52" s="30">
        <f t="shared" si="2"/>
        <v>0.54117647058823537</v>
      </c>
      <c r="N52" s="28">
        <f t="shared" si="4"/>
        <v>0.24852941176470583</v>
      </c>
      <c r="O52" s="28">
        <f t="shared" si="5"/>
        <v>0.27083333333333331</v>
      </c>
      <c r="P52" s="28">
        <f t="shared" si="6"/>
        <v>0.51936274509803915</v>
      </c>
      <c r="Q52" s="116">
        <f>PRODUCT(NodeProb_LLW1!E11:G11)</f>
        <v>0.1901930663025338</v>
      </c>
      <c r="R52" s="116">
        <f t="shared" si="7"/>
        <v>9.8779193013497316E-2</v>
      </c>
      <c r="S52" s="295"/>
    </row>
    <row r="53" spans="1:21" x14ac:dyDescent="0.25">
      <c r="A53" s="293"/>
      <c r="B53">
        <v>51</v>
      </c>
      <c r="D53" s="119">
        <v>1</v>
      </c>
      <c r="E53">
        <v>4</v>
      </c>
      <c r="F53" s="116">
        <f>$J$39</f>
        <v>1</v>
      </c>
      <c r="G53" s="116">
        <f>$L$40*$K$13+$M$40*$K$14</f>
        <v>0.50961538461538458</v>
      </c>
      <c r="H53" s="116">
        <f>$J$40</f>
        <v>0.4642857142857143</v>
      </c>
      <c r="I53" s="116">
        <f>$L$39*$K$11+$M$39*$K$12</f>
        <v>0</v>
      </c>
      <c r="J53" s="28">
        <f t="shared" si="0"/>
        <v>0.49038461538461542</v>
      </c>
      <c r="K53" s="28">
        <f t="shared" si="1"/>
        <v>0</v>
      </c>
      <c r="L53" s="108">
        <f t="shared" si="3"/>
        <v>0.52435897435897438</v>
      </c>
      <c r="M53" s="30">
        <f t="shared" si="2"/>
        <v>0.47564102564102562</v>
      </c>
      <c r="N53" s="28">
        <f t="shared" si="4"/>
        <v>0.25480769230769229</v>
      </c>
      <c r="O53" s="28">
        <f t="shared" si="5"/>
        <v>0.24239398422090727</v>
      </c>
      <c r="P53" s="28">
        <f t="shared" si="6"/>
        <v>0.49720167652859959</v>
      </c>
      <c r="Q53" s="116">
        <f>PRODUCT(NodeProb_LLW1!E19:G19)</f>
        <v>5.9806933697466209E-2</v>
      </c>
      <c r="R53" s="116">
        <f t="shared" si="7"/>
        <v>2.9736107702414995E-2</v>
      </c>
      <c r="S53" s="295"/>
    </row>
    <row r="54" spans="1:21" x14ac:dyDescent="0.25">
      <c r="A54" s="293"/>
      <c r="B54">
        <v>52</v>
      </c>
      <c r="D54" s="119">
        <v>1</v>
      </c>
      <c r="E54">
        <v>4</v>
      </c>
      <c r="F54" s="116">
        <f>$J$41</f>
        <v>0.54166666666666663</v>
      </c>
      <c r="G54" s="116">
        <f>$L$42*$K$17+$M$42*$K$18</f>
        <v>1</v>
      </c>
      <c r="H54" s="116">
        <f>$J$42</f>
        <v>0</v>
      </c>
      <c r="I54" s="116">
        <f>$L$41*$K$15+$M$41*$K$16</f>
        <v>0.40972222222222221</v>
      </c>
      <c r="J54" s="28">
        <f t="shared" si="0"/>
        <v>0</v>
      </c>
      <c r="K54" s="28">
        <f t="shared" si="1"/>
        <v>0.45833333333333337</v>
      </c>
      <c r="L54" s="108">
        <f t="shared" si="3"/>
        <v>0.45882352941176469</v>
      </c>
      <c r="M54" s="30">
        <f t="shared" si="2"/>
        <v>0.54117647058823537</v>
      </c>
      <c r="N54" s="28">
        <f t="shared" si="4"/>
        <v>0.24852941176470583</v>
      </c>
      <c r="O54" s="28">
        <f t="shared" si="5"/>
        <v>0.27083333333333331</v>
      </c>
      <c r="P54" s="28">
        <f t="shared" si="6"/>
        <v>0.51936274509803915</v>
      </c>
      <c r="Q54" s="116">
        <f>PRODUCT(NodeProb_LLW1!E27:G27)</f>
        <v>0.1901930663025338</v>
      </c>
      <c r="R54" s="116">
        <f t="shared" si="7"/>
        <v>9.8779193013497316E-2</v>
      </c>
      <c r="S54" s="295"/>
    </row>
    <row r="55" spans="1:21" x14ac:dyDescent="0.25">
      <c r="A55" s="293"/>
      <c r="B55">
        <v>53</v>
      </c>
      <c r="D55" s="119">
        <v>2</v>
      </c>
      <c r="E55">
        <v>3</v>
      </c>
      <c r="F55" s="116">
        <f>$J$43</f>
        <v>1</v>
      </c>
      <c r="G55" s="116">
        <f>$L$44*$K$21+$M$44*$K$22</f>
        <v>0.50961538461538458</v>
      </c>
      <c r="H55" s="116">
        <f>$J$44</f>
        <v>0.4642857142857143</v>
      </c>
      <c r="I55" s="116">
        <f>$L$43*$K$19+$M$43*$K$20</f>
        <v>0</v>
      </c>
      <c r="J55" s="28">
        <f t="shared" si="0"/>
        <v>0.49038461538461542</v>
      </c>
      <c r="K55" s="28">
        <f t="shared" si="1"/>
        <v>0</v>
      </c>
      <c r="L55" s="108">
        <f t="shared" si="3"/>
        <v>0.52435897435897438</v>
      </c>
      <c r="M55" s="30">
        <f t="shared" si="2"/>
        <v>0.47564102564102562</v>
      </c>
      <c r="N55" s="28">
        <f t="shared" si="4"/>
        <v>0.25480769230769229</v>
      </c>
      <c r="O55" s="28">
        <f t="shared" si="5"/>
        <v>0.24239398422090727</v>
      </c>
      <c r="P55" s="28">
        <f t="shared" si="6"/>
        <v>0.49720167652859959</v>
      </c>
      <c r="Q55" s="116">
        <f>PRODUCT(NodeProb_LLW1!E35:G35)</f>
        <v>5.9806933697466209E-2</v>
      </c>
      <c r="R55" s="116">
        <f t="shared" si="7"/>
        <v>2.9736107702414995E-2</v>
      </c>
      <c r="S55" s="295"/>
    </row>
    <row r="56" spans="1:21" x14ac:dyDescent="0.25">
      <c r="A56" s="293"/>
      <c r="B56">
        <v>54</v>
      </c>
      <c r="D56" s="119">
        <v>2</v>
      </c>
      <c r="E56">
        <v>3</v>
      </c>
      <c r="F56" s="116">
        <f>$J$45</f>
        <v>0.54166666666666663</v>
      </c>
      <c r="G56" s="116">
        <f>$L$46*$K$25+$M$46*$K$26</f>
        <v>1</v>
      </c>
      <c r="H56" s="116">
        <f>$J$46</f>
        <v>0</v>
      </c>
      <c r="I56" s="116">
        <f>$L$45*$K$23+$M$45*$K$24</f>
        <v>0.40972222222222221</v>
      </c>
      <c r="J56" s="28">
        <f t="shared" si="0"/>
        <v>0</v>
      </c>
      <c r="K56" s="28">
        <f t="shared" si="1"/>
        <v>0.45833333333333337</v>
      </c>
      <c r="L56" s="108">
        <f t="shared" si="3"/>
        <v>0.45882352941176469</v>
      </c>
      <c r="M56" s="30">
        <f t="shared" si="2"/>
        <v>0.54117647058823537</v>
      </c>
      <c r="N56" s="28">
        <f t="shared" si="4"/>
        <v>0.24852941176470583</v>
      </c>
      <c r="O56" s="28">
        <f t="shared" si="5"/>
        <v>0.27083333333333331</v>
      </c>
      <c r="P56" s="28">
        <f t="shared" si="6"/>
        <v>0.51936274509803915</v>
      </c>
      <c r="Q56" s="116">
        <f>PRODUCT(NodeProb_LLW1!E43:G43)</f>
        <v>0.1901930663025338</v>
      </c>
      <c r="R56" s="116">
        <f t="shared" si="7"/>
        <v>9.8779193013497316E-2</v>
      </c>
      <c r="S56" s="295"/>
    </row>
    <row r="57" spans="1:21" x14ac:dyDescent="0.25">
      <c r="A57" s="293"/>
      <c r="B57">
        <v>55</v>
      </c>
      <c r="D57" s="119">
        <v>2</v>
      </c>
      <c r="E57">
        <v>4</v>
      </c>
      <c r="F57" s="116">
        <f>$J$47</f>
        <v>1</v>
      </c>
      <c r="G57" s="116">
        <f>$L$48*$K$29+$M$48*$K$30</f>
        <v>0.50961538461538458</v>
      </c>
      <c r="H57" s="116">
        <f>$J$48</f>
        <v>0.4642857142857143</v>
      </c>
      <c r="I57" s="116">
        <f>$L$47*$K$27+$M$47*$K$28</f>
        <v>0</v>
      </c>
      <c r="J57" s="28">
        <f t="shared" si="0"/>
        <v>0.49038461538461542</v>
      </c>
      <c r="K57" s="28">
        <f t="shared" si="1"/>
        <v>0</v>
      </c>
      <c r="L57" s="108">
        <f t="shared" si="3"/>
        <v>0.52435897435897438</v>
      </c>
      <c r="M57" s="30">
        <f t="shared" si="2"/>
        <v>0.47564102564102562</v>
      </c>
      <c r="N57" s="28">
        <f t="shared" si="4"/>
        <v>0.25480769230769229</v>
      </c>
      <c r="O57" s="28">
        <f t="shared" si="5"/>
        <v>0.24239398422090727</v>
      </c>
      <c r="P57" s="28">
        <f t="shared" si="6"/>
        <v>0.49720167652859959</v>
      </c>
      <c r="Q57" s="116">
        <f>PRODUCT(NodeProb_LLW1!E51:G51)</f>
        <v>5.9806933697466209E-2</v>
      </c>
      <c r="R57" s="116">
        <f t="shared" si="7"/>
        <v>2.9736107702414995E-2</v>
      </c>
      <c r="S57" s="295"/>
    </row>
    <row r="58" spans="1:21" x14ac:dyDescent="0.25">
      <c r="A58" s="294"/>
      <c r="B58">
        <v>56</v>
      </c>
      <c r="D58" s="119">
        <v>2</v>
      </c>
      <c r="E58">
        <v>4</v>
      </c>
      <c r="F58" s="116">
        <f>$J$49</f>
        <v>0.54166666666666663</v>
      </c>
      <c r="G58" s="116">
        <f>$L$50*$K$33+$M$50*$K$34</f>
        <v>1</v>
      </c>
      <c r="H58" s="116">
        <f>$J$50</f>
        <v>0</v>
      </c>
      <c r="I58" s="116">
        <f>$L$49*$K$31+$M$49*$K$32</f>
        <v>0.40972222222222221</v>
      </c>
      <c r="J58" s="28">
        <f t="shared" si="0"/>
        <v>0</v>
      </c>
      <c r="K58" s="28">
        <f t="shared" si="1"/>
        <v>0.45833333333333337</v>
      </c>
      <c r="L58" s="108">
        <f t="shared" si="3"/>
        <v>0.45882352941176469</v>
      </c>
      <c r="M58" s="30">
        <f t="shared" si="2"/>
        <v>0.54117647058823537</v>
      </c>
      <c r="N58" s="28">
        <f t="shared" si="4"/>
        <v>0.24852941176470583</v>
      </c>
      <c r="O58" s="28">
        <f t="shared" si="5"/>
        <v>0.27083333333333331</v>
      </c>
      <c r="P58" s="28">
        <f t="shared" si="6"/>
        <v>0.51936274509803915</v>
      </c>
      <c r="Q58" s="116">
        <f>PRODUCT(NodeProb_LLW1!E59:G59)</f>
        <v>0.1901930663025338</v>
      </c>
      <c r="R58" s="116">
        <f t="shared" si="7"/>
        <v>9.8779193013497316E-2</v>
      </c>
      <c r="S58" s="296"/>
    </row>
    <row r="59" spans="1:21" x14ac:dyDescent="0.25">
      <c r="A59" s="292" t="s">
        <v>58</v>
      </c>
      <c r="B59" s="115">
        <v>57</v>
      </c>
      <c r="C59" s="115"/>
      <c r="D59" s="115">
        <v>2</v>
      </c>
      <c r="E59" s="115">
        <v>4</v>
      </c>
      <c r="F59" s="117">
        <f>$L$51*($L$35*$J$3+$M$35*$J$4)+$M$51*($L$36*$J$5+$M$36*$J$6)</f>
        <v>9.1469428007889472E-3</v>
      </c>
      <c r="G59" s="117">
        <f>$L$52*$K$37+$M$52*$K$38</f>
        <v>1.9117647058823524E-2</v>
      </c>
      <c r="H59" s="117">
        <f>$L$52*($L$37*$J$7+$M$37*$J$8)+$M$52*($L$38*$J$9+$M$38*$J$10)</f>
        <v>0</v>
      </c>
      <c r="I59" s="117">
        <f>$L$51*$K$35+$M$51*$K$36</f>
        <v>0</v>
      </c>
      <c r="J59" s="28">
        <f t="shared" si="0"/>
        <v>0</v>
      </c>
      <c r="K59" s="28">
        <f t="shared" si="1"/>
        <v>9.9707042580345767E-3</v>
      </c>
      <c r="L59" s="108">
        <f t="shared" si="3"/>
        <v>0.23922773478986484</v>
      </c>
      <c r="M59" s="30">
        <f t="shared" si="2"/>
        <v>0.76077226521013519</v>
      </c>
      <c r="N59" s="28">
        <f t="shared" si="4"/>
        <v>2.188202406485202E-3</v>
      </c>
      <c r="O59" s="28">
        <f t="shared" si="5"/>
        <v>4.5734714003944736E-3</v>
      </c>
      <c r="P59" s="28">
        <f t="shared" si="6"/>
        <v>6.7616738068796752E-3</v>
      </c>
      <c r="Q59" s="117">
        <f>PRODUCT(NodeProb_LLW1!F3:G3)</f>
        <v>0.25</v>
      </c>
      <c r="R59" s="117">
        <f t="shared" si="7"/>
        <v>1.6904184517199188E-3</v>
      </c>
      <c r="S59" s="295">
        <f>SUM(R59:R62)</f>
        <v>6.7616738068796752E-3</v>
      </c>
      <c r="T59" s="115"/>
      <c r="U59" s="115"/>
    </row>
    <row r="60" spans="1:21" x14ac:dyDescent="0.25">
      <c r="A60" s="293"/>
      <c r="B60">
        <v>58</v>
      </c>
      <c r="D60" s="119">
        <v>2</v>
      </c>
      <c r="E60">
        <v>3</v>
      </c>
      <c r="F60" s="116">
        <f>$L$53*($L$39*$J$11+$M$39*$J$12)+$M$53*($L$40*$J$13+$M$40*$J$14)</f>
        <v>9.1469428007889472E-3</v>
      </c>
      <c r="G60" s="116">
        <f>$L$54*$K$41+$M$54*$K$42</f>
        <v>1.9117647058823524E-2</v>
      </c>
      <c r="H60" s="116">
        <f>$L$54*($L$41*$J$15+$M$41*$J$16)+$M$54*($L$42*$J$17+$M$42*$J$18)</f>
        <v>0</v>
      </c>
      <c r="I60" s="116">
        <f>$L$53*$K$39+$M$53*$K$40</f>
        <v>0</v>
      </c>
      <c r="J60" s="28">
        <f t="shared" si="0"/>
        <v>0</v>
      </c>
      <c r="K60" s="28">
        <f t="shared" si="1"/>
        <v>9.9707042580345767E-3</v>
      </c>
      <c r="L60" s="108">
        <f t="shared" si="3"/>
        <v>0.23922773478986484</v>
      </c>
      <c r="M60" s="30">
        <f t="shared" si="2"/>
        <v>0.76077226521013519</v>
      </c>
      <c r="N60" s="28">
        <f t="shared" si="4"/>
        <v>2.188202406485202E-3</v>
      </c>
      <c r="O60" s="28">
        <f t="shared" si="5"/>
        <v>4.5734714003944736E-3</v>
      </c>
      <c r="P60" s="28">
        <f t="shared" si="6"/>
        <v>6.7616738068796752E-3</v>
      </c>
      <c r="Q60" s="116">
        <f>PRODUCT(NodeProb_LLW1!F19:G19)</f>
        <v>0.25</v>
      </c>
      <c r="R60" s="116">
        <f t="shared" si="7"/>
        <v>1.6904184517199188E-3</v>
      </c>
      <c r="S60" s="295"/>
    </row>
    <row r="61" spans="1:21" x14ac:dyDescent="0.25">
      <c r="A61" s="293"/>
      <c r="B61">
        <v>59</v>
      </c>
      <c r="D61" s="119">
        <v>1</v>
      </c>
      <c r="E61">
        <v>4</v>
      </c>
      <c r="F61" s="116">
        <f>$L$55*($L$43*$J$19+$M$43*$J$20)+$M$55*($L$44*$J$21+$M$44*$J$22)</f>
        <v>9.1469428007889472E-3</v>
      </c>
      <c r="G61" s="116">
        <f>$L$56*$K$45+$M$56*$K$46</f>
        <v>1.9117647058823524E-2</v>
      </c>
      <c r="H61" s="116">
        <f>$L$56*($L$45*$J$23+$M$45*$J$24)+$M$56*($L$46*$J$25+$M$46*$J$26)</f>
        <v>0</v>
      </c>
      <c r="I61" s="116">
        <f>$L$55*$K$43+$M$55*$K$44</f>
        <v>0</v>
      </c>
      <c r="J61" s="28">
        <f t="shared" si="0"/>
        <v>0</v>
      </c>
      <c r="K61" s="28">
        <f t="shared" si="1"/>
        <v>9.9707042580345767E-3</v>
      </c>
      <c r="L61" s="108">
        <f t="shared" si="3"/>
        <v>0.23922773478986484</v>
      </c>
      <c r="M61" s="30">
        <f t="shared" si="2"/>
        <v>0.76077226521013519</v>
      </c>
      <c r="N61" s="28">
        <f t="shared" si="4"/>
        <v>2.188202406485202E-3</v>
      </c>
      <c r="O61" s="28">
        <f t="shared" si="5"/>
        <v>4.5734714003944736E-3</v>
      </c>
      <c r="P61" s="28">
        <f t="shared" si="6"/>
        <v>6.7616738068796752E-3</v>
      </c>
      <c r="Q61" s="116">
        <f>PRODUCT(NodeProb_LLW1!F35:G35)</f>
        <v>0.25</v>
      </c>
      <c r="R61" s="116">
        <f t="shared" si="7"/>
        <v>1.6904184517199188E-3</v>
      </c>
      <c r="S61" s="295"/>
    </row>
    <row r="62" spans="1:21" x14ac:dyDescent="0.25">
      <c r="A62" s="294"/>
      <c r="B62">
        <v>60</v>
      </c>
      <c r="D62" s="119">
        <v>1</v>
      </c>
      <c r="E62">
        <v>3</v>
      </c>
      <c r="F62" s="116">
        <f>$L$57*($L$47*$J$27+$M$47*$J$28)+$M$57*($L$48*$J$29+$M$48*$J$30)</f>
        <v>9.1469428007889472E-3</v>
      </c>
      <c r="G62" s="116">
        <f>$L$58*$K$49+$M$58*$K$50</f>
        <v>1.9117647058823524E-2</v>
      </c>
      <c r="H62" s="116">
        <f>$L$58*($L$49*$J$31+$M$49*$J$32)+$M$58*($L$50*$J$33+$M$50*$J$34)</f>
        <v>0</v>
      </c>
      <c r="I62" s="116">
        <f>$L$57*$K$47+$M$57*$K$48</f>
        <v>0</v>
      </c>
      <c r="J62" s="28">
        <f t="shared" si="0"/>
        <v>0</v>
      </c>
      <c r="K62" s="28">
        <f t="shared" si="1"/>
        <v>9.9707042580345767E-3</v>
      </c>
      <c r="L62" s="108">
        <f t="shared" si="3"/>
        <v>0.23922773478986484</v>
      </c>
      <c r="M62" s="30">
        <f t="shared" si="2"/>
        <v>0.76077226521013519</v>
      </c>
      <c r="N62" s="28">
        <f t="shared" si="4"/>
        <v>2.188202406485202E-3</v>
      </c>
      <c r="O62" s="28">
        <f t="shared" si="5"/>
        <v>4.5734714003944736E-3</v>
      </c>
      <c r="P62" s="28">
        <f t="shared" si="6"/>
        <v>6.7616738068796752E-3</v>
      </c>
      <c r="Q62" s="118">
        <f>PRODUCT(NodeProb_LLW1!F51:G51)</f>
        <v>0.25</v>
      </c>
      <c r="R62" s="116">
        <f t="shared" si="7"/>
        <v>1.6904184517199188E-3</v>
      </c>
      <c r="S62" s="296"/>
    </row>
    <row r="63" spans="1:21" x14ac:dyDescent="0.25">
      <c r="A63" s="292" t="s">
        <v>59</v>
      </c>
      <c r="B63" s="115">
        <v>61</v>
      </c>
      <c r="C63" s="115"/>
      <c r="D63" s="115">
        <v>3</v>
      </c>
      <c r="E63" s="115">
        <v>4</v>
      </c>
      <c r="F63" s="117">
        <f>$L$59*$K$51+$M$59*$K$52</f>
        <v>0.34868728822131201</v>
      </c>
      <c r="G63" s="116">
        <f>$L$60*$K$53+$M$60*$K$54</f>
        <v>0.34868728822131201</v>
      </c>
      <c r="H63" s="117">
        <f>$K$60</f>
        <v>9.9707042580345767E-3</v>
      </c>
      <c r="I63" s="117">
        <f>$K$59</f>
        <v>9.9707042580345767E-3</v>
      </c>
      <c r="J63" s="28">
        <f t="shared" si="0"/>
        <v>9.9707042580345906E-3</v>
      </c>
      <c r="K63" s="28">
        <f t="shared" si="1"/>
        <v>9.9707042580345767E-3</v>
      </c>
      <c r="L63" s="108">
        <f t="shared" si="3"/>
        <v>0.5</v>
      </c>
      <c r="M63" s="30">
        <f t="shared" si="2"/>
        <v>0.5</v>
      </c>
      <c r="N63" s="28">
        <f t="shared" si="4"/>
        <v>0.16935829198163871</v>
      </c>
      <c r="O63" s="28">
        <f t="shared" si="5"/>
        <v>0.16935829198163871</v>
      </c>
      <c r="P63" s="28">
        <f t="shared" si="6"/>
        <v>0.33871658396327742</v>
      </c>
      <c r="Q63" s="117">
        <f>NodeProb_LLW1!G3</f>
        <v>0.5</v>
      </c>
      <c r="R63" s="117">
        <f t="shared" si="7"/>
        <v>0.16935829198163871</v>
      </c>
      <c r="S63" s="295">
        <f>SUM(R63:R64)</f>
        <v>0.33871658396327742</v>
      </c>
      <c r="T63" s="115"/>
      <c r="U63" s="115"/>
    </row>
    <row r="64" spans="1:21" x14ac:dyDescent="0.25">
      <c r="A64" s="294"/>
      <c r="B64">
        <v>62</v>
      </c>
      <c r="D64" s="119">
        <v>3</v>
      </c>
      <c r="E64">
        <v>4</v>
      </c>
      <c r="F64" s="116">
        <f>$L$61*$K$55+$M$61*$K$56</f>
        <v>0.34868728822131201</v>
      </c>
      <c r="G64" s="116">
        <f>$L$62*$K$57+$M$62*$K$58</f>
        <v>0.34868728822131201</v>
      </c>
      <c r="H64" s="116">
        <f>$K$62</f>
        <v>9.9707042580345767E-3</v>
      </c>
      <c r="I64" s="116">
        <f>$K$61</f>
        <v>9.9707042580345767E-3</v>
      </c>
      <c r="J64" s="28">
        <f t="shared" si="0"/>
        <v>9.9707042580345906E-3</v>
      </c>
      <c r="K64" s="28">
        <f t="shared" si="1"/>
        <v>9.9707042580345767E-3</v>
      </c>
      <c r="L64" s="108">
        <f t="shared" si="3"/>
        <v>0.5</v>
      </c>
      <c r="M64" s="30">
        <f t="shared" si="2"/>
        <v>0.5</v>
      </c>
      <c r="N64" s="28">
        <f t="shared" si="4"/>
        <v>0.16935829198163871</v>
      </c>
      <c r="O64" s="28">
        <f t="shared" si="5"/>
        <v>0.16935829198163871</v>
      </c>
      <c r="P64" s="28">
        <f t="shared" si="6"/>
        <v>0.33871658396327742</v>
      </c>
      <c r="Q64" s="116">
        <f>NodeProb_LLW1!G35</f>
        <v>0.5</v>
      </c>
      <c r="R64" s="116">
        <f t="shared" si="7"/>
        <v>0.16935829198163871</v>
      </c>
      <c r="S64" s="295"/>
    </row>
    <row r="65" spans="1:21" x14ac:dyDescent="0.25">
      <c r="A65" s="122" t="s">
        <v>60</v>
      </c>
      <c r="B65" s="123">
        <v>63</v>
      </c>
      <c r="C65" s="123"/>
      <c r="D65" s="123">
        <v>1</v>
      </c>
      <c r="E65" s="123">
        <v>2</v>
      </c>
      <c r="F65" s="124">
        <f>$L$63*($L$59*$J$51+$M$59*$J$52)+$M$63*($L$60*$J$53+$M$60*$J$54)</f>
        <v>0.11731360071426065</v>
      </c>
      <c r="G65" s="124">
        <f>$L$64*($L$61*$J$55+$M$61*$J$56)+$M$64*($L$62*$J$57+$M$62*$J$58)</f>
        <v>0.11731360071426065</v>
      </c>
      <c r="H65" s="124">
        <f>$L$64*$J$61+$M$64*$J$62</f>
        <v>0</v>
      </c>
      <c r="I65" s="124">
        <f>$L$63*$J$59+$M$63*$J$60</f>
        <v>0</v>
      </c>
      <c r="J65" s="28">
        <f t="shared" si="0"/>
        <v>0</v>
      </c>
      <c r="K65" s="28">
        <f t="shared" si="1"/>
        <v>0</v>
      </c>
      <c r="L65" s="108">
        <f t="shared" si="3"/>
        <v>0.5</v>
      </c>
      <c r="M65" s="30">
        <f t="shared" si="2"/>
        <v>0.5</v>
      </c>
      <c r="N65" s="28">
        <f t="shared" si="4"/>
        <v>5.8656800357130327E-2</v>
      </c>
      <c r="O65" s="28">
        <f t="shared" si="5"/>
        <v>5.8656800357130327E-2</v>
      </c>
      <c r="P65" s="28">
        <f t="shared" si="6"/>
        <v>0.11731360071426065</v>
      </c>
      <c r="Q65" s="124">
        <v>1</v>
      </c>
      <c r="R65" s="124">
        <f t="shared" si="7"/>
        <v>0.11731360071426065</v>
      </c>
      <c r="S65" s="125">
        <f>R65</f>
        <v>0.11731360071426065</v>
      </c>
      <c r="T65" s="123"/>
      <c r="U65" s="123"/>
    </row>
    <row r="66" spans="1:21" x14ac:dyDescent="0.25">
      <c r="F66" s="113"/>
      <c r="G66" s="113"/>
      <c r="H66" s="113"/>
      <c r="I66" s="113"/>
      <c r="J66" s="113"/>
      <c r="K66" s="113"/>
      <c r="L66" s="113"/>
      <c r="M66" s="113"/>
      <c r="N66" s="113"/>
      <c r="O66" s="113"/>
      <c r="P66" s="113"/>
      <c r="R66" s="126" t="s">
        <v>17</v>
      </c>
      <c r="S66" s="127">
        <f>SUM(S3:S65)</f>
        <v>1.4800585914839306</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9.9707042580345906E-3</v>
      </c>
      <c r="F79" s="113"/>
      <c r="G79" s="113"/>
      <c r="H79" s="113"/>
      <c r="I79" s="113"/>
      <c r="J79" s="113"/>
      <c r="K79" s="113"/>
      <c r="L79" s="113"/>
      <c r="M79" s="113"/>
      <c r="N79" s="113"/>
      <c r="O79" s="113"/>
      <c r="P79" s="113"/>
    </row>
    <row r="80" spans="1:21" ht="16.5" thickBot="1" x14ac:dyDescent="0.3">
      <c r="A80" s="103"/>
      <c r="B80" s="105"/>
      <c r="C80" s="105" t="s">
        <v>36</v>
      </c>
      <c r="D80" s="131">
        <f>$L$65*$K$63+$M$65*$K$64</f>
        <v>9.9707042580345767E-3</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4.9853521290172918E-3</v>
      </c>
      <c r="G82" s="113"/>
      <c r="H82" s="113"/>
      <c r="I82" s="113"/>
      <c r="J82" s="113"/>
      <c r="K82" s="113"/>
      <c r="L82" s="113"/>
      <c r="M82" s="113"/>
      <c r="N82" s="113"/>
      <c r="O82" s="113"/>
      <c r="P82" s="113"/>
    </row>
    <row r="83" spans="1:16" x14ac:dyDescent="0.25">
      <c r="A83" s="136" t="s">
        <v>5</v>
      </c>
      <c r="B83" s="127">
        <f>D77</f>
        <v>0</v>
      </c>
      <c r="C83" s="116">
        <f>(B83-$F$82)*(B83-$F$82)</f>
        <v>2.4853735850297244E-5</v>
      </c>
      <c r="F83" s="137"/>
      <c r="G83" s="113"/>
      <c r="H83" s="113"/>
      <c r="I83" s="113"/>
      <c r="J83" s="113"/>
      <c r="K83" s="113"/>
      <c r="L83" s="113"/>
      <c r="M83" s="113"/>
      <c r="N83" s="113"/>
      <c r="O83" s="113"/>
      <c r="P83" s="113"/>
    </row>
    <row r="84" spans="1:16" x14ac:dyDescent="0.25">
      <c r="A84" s="136" t="s">
        <v>4</v>
      </c>
      <c r="B84" s="127">
        <f>D78</f>
        <v>0</v>
      </c>
      <c r="C84" s="116">
        <f>(B84-$F$82)*(B84-$F$82)</f>
        <v>2.4853735850297244E-5</v>
      </c>
      <c r="F84" s="137"/>
      <c r="G84" s="113"/>
      <c r="H84" s="113"/>
      <c r="I84" s="113"/>
      <c r="J84" s="113"/>
      <c r="K84" s="113"/>
      <c r="L84" s="113"/>
      <c r="M84" s="113"/>
      <c r="N84" s="113"/>
      <c r="O84" s="113"/>
      <c r="P84" s="113"/>
    </row>
    <row r="85" spans="1:16" x14ac:dyDescent="0.25">
      <c r="A85" s="136" t="s">
        <v>3</v>
      </c>
      <c r="B85" s="127">
        <f>D79</f>
        <v>9.9707042580345906E-3</v>
      </c>
      <c r="C85" s="116">
        <f>(B85-$F$82)*(B85-$F$82)</f>
        <v>2.4853735850297312E-5</v>
      </c>
      <c r="F85" s="137"/>
      <c r="G85" s="113"/>
      <c r="H85" s="113"/>
      <c r="I85" s="113"/>
      <c r="J85" s="113"/>
      <c r="K85" s="113"/>
      <c r="L85" s="113"/>
      <c r="M85" s="113"/>
      <c r="N85" s="113"/>
      <c r="O85" s="113"/>
      <c r="P85" s="113"/>
    </row>
    <row r="86" spans="1:16" x14ac:dyDescent="0.25">
      <c r="A86" s="136" t="s">
        <v>2</v>
      </c>
      <c r="B86" s="127">
        <f>D80</f>
        <v>9.9707042580345767E-3</v>
      </c>
      <c r="C86" s="116">
        <f>(B86-$F$82)*(B86-$F$82)</f>
        <v>2.4853735850297176E-5</v>
      </c>
      <c r="F86" s="137"/>
      <c r="G86" s="113"/>
      <c r="H86" s="113"/>
      <c r="I86" s="113"/>
      <c r="J86" s="113"/>
      <c r="K86" s="113"/>
      <c r="L86" s="113"/>
      <c r="M86" s="113"/>
      <c r="N86" s="113"/>
      <c r="O86" s="113"/>
      <c r="P86" s="113"/>
    </row>
    <row r="87" spans="1:16" x14ac:dyDescent="0.25">
      <c r="A87" s="14"/>
      <c r="B87" s="126" t="s">
        <v>39</v>
      </c>
      <c r="C87" s="116">
        <f>SUM(C83:C86)</f>
        <v>9.9414943401188977E-5</v>
      </c>
      <c r="F87" s="137"/>
      <c r="G87" s="113"/>
      <c r="H87" s="113"/>
      <c r="I87" s="113"/>
      <c r="J87" s="113"/>
      <c r="K87" s="113"/>
      <c r="L87" s="113"/>
      <c r="M87" s="113"/>
      <c r="N87" s="113"/>
      <c r="O87" s="113"/>
      <c r="P87" s="113"/>
    </row>
    <row r="88" spans="1:16" x14ac:dyDescent="0.25">
      <c r="A88" s="138"/>
      <c r="B88" s="126" t="s">
        <v>40</v>
      </c>
      <c r="C88" s="116">
        <f>C87/4</f>
        <v>2.4853735850297244E-5</v>
      </c>
      <c r="F88" s="137"/>
      <c r="G88" s="113"/>
      <c r="H88" s="113"/>
      <c r="I88" s="113"/>
      <c r="J88" s="113"/>
      <c r="K88" s="113"/>
      <c r="L88" s="113"/>
      <c r="M88" s="113"/>
      <c r="N88" s="113"/>
      <c r="O88" s="113"/>
      <c r="P88" s="113"/>
    </row>
    <row r="89" spans="1:16" x14ac:dyDescent="0.25">
      <c r="A89" s="14"/>
      <c r="B89" s="126" t="s">
        <v>41</v>
      </c>
      <c r="C89" s="116">
        <f>SQRT(C88)</f>
        <v>4.9853521290172918E-3</v>
      </c>
      <c r="F89" s="137"/>
      <c r="G89" s="113"/>
      <c r="H89" s="113"/>
      <c r="I89" s="113"/>
      <c r="J89" s="113"/>
      <c r="K89" s="113"/>
      <c r="L89" s="113"/>
      <c r="M89" s="113"/>
      <c r="N89" s="113"/>
      <c r="O89" s="113"/>
      <c r="P89" s="113"/>
    </row>
    <row r="90" spans="1:16" ht="16.5" thickBot="1" x14ac:dyDescent="0.3">
      <c r="A90" s="103"/>
      <c r="B90" s="139" t="s">
        <v>42</v>
      </c>
      <c r="C90" s="140">
        <f>IF($F$82=0,0,$C$89/$F$82)</f>
        <v>1</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2.4853735850299321E-5</v>
      </c>
      <c r="D94" s="113"/>
      <c r="E94" t="s">
        <v>38</v>
      </c>
      <c r="F94" s="145">
        <f>AVERAGE(B94:B97)</f>
        <v>4.9853521290175E-3</v>
      </c>
      <c r="G94" s="113"/>
      <c r="H94" s="113"/>
      <c r="I94" s="113"/>
      <c r="J94" s="113"/>
      <c r="K94" s="113"/>
      <c r="L94" s="113"/>
      <c r="M94" s="113"/>
    </row>
    <row r="95" spans="1:16" x14ac:dyDescent="0.25">
      <c r="A95" s="136" t="s">
        <v>4</v>
      </c>
      <c r="B95" s="127">
        <f>ROUND(D78,15)</f>
        <v>0</v>
      </c>
      <c r="C95" s="116">
        <f>(B95-$F$94)*(B95-$F$94)</f>
        <v>2.4853735850299321E-5</v>
      </c>
      <c r="D95" s="113"/>
      <c r="E95" s="113"/>
      <c r="F95" s="137"/>
      <c r="G95" s="113"/>
      <c r="H95" s="113"/>
      <c r="I95" s="113"/>
      <c r="J95" s="113"/>
      <c r="K95" s="113"/>
      <c r="L95" s="113"/>
      <c r="M95" s="113"/>
    </row>
    <row r="96" spans="1:16" x14ac:dyDescent="0.25">
      <c r="A96" s="136" t="s">
        <v>3</v>
      </c>
      <c r="B96" s="127">
        <f>ROUND(D79,15)</f>
        <v>9.970704258035E-3</v>
      </c>
      <c r="C96" s="116">
        <f>(B96-$F$94)*(B96-$F$94)</f>
        <v>2.4853735850299321E-5</v>
      </c>
      <c r="D96" s="113"/>
      <c r="E96" s="113"/>
      <c r="F96" s="137"/>
      <c r="G96" s="113"/>
      <c r="H96" s="113"/>
      <c r="I96" s="113"/>
      <c r="J96" s="113"/>
      <c r="K96" s="113"/>
      <c r="L96" s="113"/>
      <c r="M96" s="113"/>
    </row>
    <row r="97" spans="1:16" x14ac:dyDescent="0.25">
      <c r="A97" s="136" t="s">
        <v>2</v>
      </c>
      <c r="B97" s="127">
        <f>ROUND(D80,15)</f>
        <v>9.970704258035E-3</v>
      </c>
      <c r="C97" s="116">
        <f>(B97-$F$94)*(B97-$F$94)</f>
        <v>2.4853735850299321E-5</v>
      </c>
      <c r="D97" s="113"/>
      <c r="E97" s="113"/>
      <c r="F97" s="137"/>
      <c r="G97" s="113"/>
      <c r="H97" s="113"/>
      <c r="I97" s="113"/>
      <c r="J97" s="113"/>
      <c r="K97" s="113"/>
      <c r="L97" s="113"/>
      <c r="M97" s="113"/>
    </row>
    <row r="98" spans="1:16" x14ac:dyDescent="0.25">
      <c r="A98" s="14"/>
      <c r="B98" s="126" t="s">
        <v>39</v>
      </c>
      <c r="C98" s="116">
        <f>SUM(C94:C97)</f>
        <v>9.9414943401197284E-5</v>
      </c>
      <c r="D98" s="113"/>
      <c r="E98" s="113"/>
      <c r="F98" s="137"/>
      <c r="G98" s="113"/>
      <c r="H98" s="113"/>
      <c r="I98" s="113"/>
      <c r="J98" s="113"/>
      <c r="K98" s="113"/>
      <c r="L98" s="113"/>
      <c r="M98" s="113"/>
    </row>
    <row r="99" spans="1:16" x14ac:dyDescent="0.25">
      <c r="A99" s="138"/>
      <c r="B99" s="126" t="s">
        <v>40</v>
      </c>
      <c r="C99" s="116">
        <f>C98/4</f>
        <v>2.4853735850299321E-5</v>
      </c>
      <c r="D99" s="113"/>
      <c r="E99" s="113"/>
      <c r="F99" s="137"/>
      <c r="G99" s="113"/>
      <c r="H99" s="113"/>
      <c r="I99" s="113"/>
      <c r="J99" s="113"/>
      <c r="K99" s="113"/>
      <c r="L99" s="113"/>
      <c r="M99" s="113"/>
    </row>
    <row r="100" spans="1:16" x14ac:dyDescent="0.25">
      <c r="A100" s="14"/>
      <c r="B100" s="126" t="s">
        <v>41</v>
      </c>
      <c r="C100" s="116">
        <f>SQRT(C99)</f>
        <v>4.9853521290175E-3</v>
      </c>
      <c r="D100" s="113"/>
      <c r="E100" s="113"/>
      <c r="F100" s="137"/>
      <c r="G100" s="113"/>
      <c r="H100" s="113"/>
      <c r="I100" s="113"/>
      <c r="J100" s="113"/>
      <c r="K100" s="113"/>
      <c r="L100" s="113"/>
      <c r="M100" s="113"/>
    </row>
    <row r="101" spans="1:16" ht="16.5" thickBot="1" x14ac:dyDescent="0.3">
      <c r="A101" s="103"/>
      <c r="B101" s="139" t="s">
        <v>42</v>
      </c>
      <c r="C101" s="140">
        <f>IF($F$94=0,0,$C$100/$F$94)</f>
        <v>1</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x14ac:dyDescent="0.25">
      <c r="C103" s="113"/>
      <c r="D103" s="113"/>
      <c r="E103" s="113"/>
      <c r="F103" s="113"/>
      <c r="G103" s="113"/>
      <c r="H103" s="113"/>
      <c r="I103" s="113"/>
      <c r="J103" s="113"/>
      <c r="K103" s="113"/>
      <c r="L103" s="113"/>
      <c r="M103" s="113"/>
    </row>
    <row r="104" spans="1:16" x14ac:dyDescent="0.25">
      <c r="A104" t="s">
        <v>72</v>
      </c>
      <c r="F104" s="113"/>
      <c r="G104" s="113"/>
      <c r="H104" s="113"/>
      <c r="I104" s="113"/>
      <c r="J104" s="113"/>
      <c r="K104" s="113"/>
      <c r="L104" s="113"/>
      <c r="M104" s="113"/>
      <c r="N104" s="113"/>
      <c r="O104" s="113"/>
      <c r="P104" s="113"/>
    </row>
    <row r="105" spans="1:16" x14ac:dyDescent="0.25">
      <c r="A105" t="s">
        <v>73</v>
      </c>
      <c r="F105" s="113"/>
      <c r="G105" s="113"/>
      <c r="H105" s="113"/>
      <c r="I105" s="113"/>
      <c r="J105" s="113"/>
      <c r="K105" s="113"/>
      <c r="L105" s="113"/>
      <c r="M105" s="113"/>
      <c r="N105" s="113"/>
      <c r="O105" s="113"/>
      <c r="P105" s="113"/>
    </row>
    <row r="106" spans="1:16" x14ac:dyDescent="0.25">
      <c r="F106" s="113"/>
      <c r="G106" s="113"/>
      <c r="H106" s="113"/>
      <c r="I106" s="113"/>
      <c r="J106" s="113"/>
      <c r="K106" s="113"/>
      <c r="L106" s="113"/>
      <c r="M106" s="113"/>
      <c r="N106" s="113"/>
      <c r="O106" s="113"/>
      <c r="P106" s="113"/>
    </row>
    <row r="107" spans="1:16" x14ac:dyDescent="0.25">
      <c r="F107" s="113"/>
      <c r="G107" s="113"/>
      <c r="H107" s="113"/>
      <c r="I107" s="113"/>
      <c r="J107" s="113"/>
      <c r="K107" s="113"/>
      <c r="L107" s="113"/>
      <c r="M107" s="113"/>
      <c r="N107" s="113"/>
      <c r="O107" s="113"/>
      <c r="P107" s="113"/>
    </row>
    <row r="108" spans="1:16" x14ac:dyDescent="0.25">
      <c r="F108" s="113"/>
      <c r="G108" s="113"/>
      <c r="H108" s="113"/>
      <c r="I108" s="113"/>
      <c r="J108" s="113"/>
      <c r="K108" s="113"/>
      <c r="L108" s="113"/>
      <c r="M108" s="113"/>
      <c r="N108" s="113"/>
      <c r="O108" s="113"/>
      <c r="P108" s="113"/>
    </row>
    <row r="109" spans="1:16" x14ac:dyDescent="0.25">
      <c r="F109" s="113"/>
      <c r="G109" s="113"/>
      <c r="H109" s="113"/>
      <c r="I109" s="113"/>
      <c r="J109" s="113"/>
      <c r="K109" s="113"/>
      <c r="L109" s="113"/>
      <c r="M109" s="113"/>
      <c r="N109" s="113"/>
      <c r="O109" s="113"/>
      <c r="P109" s="113"/>
    </row>
    <row r="110" spans="1:16" x14ac:dyDescent="0.25">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xs1avn5/KluUbOydXXiKL6gR0GbAQMd6JfUGh5i38MG5zgr5gC9ZXhX9kFG/CQsDs+5agQM4AzU4bCZo2D7JaQ==" saltValue="AFNDZq7Jwp/D2YzSJhQUTA=="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53" priority="4" operator="containsText" text="WAHR">
      <formula>NOT(ISERROR(SEARCH("WAHR",B81)))</formula>
    </cfRule>
    <cfRule type="containsText" dxfId="52" priority="5" operator="containsText" text="FALSCH">
      <formula>NOT(ISERROR(SEARCH("FALSCH",B81)))</formula>
    </cfRule>
  </conditionalFormatting>
  <conditionalFormatting sqref="I92:J103 L104:M271">
    <cfRule type="expression" dxfId="51" priority="8">
      <formula>IF(#REF!="FALSCH", , )</formula>
    </cfRule>
  </conditionalFormatting>
  <conditionalFormatting sqref="L1:M91">
    <cfRule type="expression" dxfId="50" priority="1">
      <formula>IF(#REF!="FALSCH", , )</formula>
    </cfRule>
  </conditionalFormatting>
  <conditionalFormatting sqref="N2:P2">
    <cfRule type="expression" dxfId="49" priority="6">
      <formula>IF(#REF!="FALSCH", , )</formula>
    </cfRule>
  </conditionalFormatting>
  <conditionalFormatting sqref="R2 T2">
    <cfRule type="expression" dxfId="48" priority="7">
      <formula>IF(#REF!="FALSCH", , )</formula>
    </cfRule>
  </conditionalFormatting>
  <pageMargins left="0.7" right="0.7" top="0.78740157499999996" bottom="0.78740157499999996"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8">
    <tabColor theme="1" tint="0.499984740745262"/>
  </sheetPr>
  <dimension ref="A1:U271"/>
  <sheetViews>
    <sheetView zoomScale="90" zoomScaleNormal="90" workbookViewId="0">
      <pane xSplit="5" ySplit="2" topLeftCell="J3" activePane="bottomRight" state="frozen"/>
      <selection pane="topRight" activeCell="F1" sqref="F1"/>
      <selection pane="bottomLeft" activeCell="A3" sqref="A3"/>
      <selection pane="bottomRight" activeCell="A92" sqref="A92"/>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6"/>
      <c r="E1" s="236"/>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79</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2</v>
      </c>
      <c r="E3">
        <v>4</v>
      </c>
      <c r="F3" s="222">
        <f>$B$108*($B$68)</f>
        <v>0.5</v>
      </c>
      <c r="G3" s="117">
        <f>$B$110*($B$73)</f>
        <v>0.16666666666666666</v>
      </c>
      <c r="H3" s="117">
        <f>$B$108*($B$73)</f>
        <v>0.16666666666666666</v>
      </c>
      <c r="I3" s="223">
        <f>$B$110*(0)</f>
        <v>0</v>
      </c>
      <c r="J3" s="28">
        <f>IF(AND($F3-$H3&gt;0,$G3-$I3=0),$F3,IF(AND($F3-$H3=0,$G3-$I3&gt;0),$H3,IF(AND($F3-$H3=0,$G3-$I3=0),$F3,IF(AND($F3-$H3&gt;0,$G3-$I3&gt;0,($F3-$H3)&gt;=($G3-$I3)),$F3-($G3-$I3),IF(AND($F3-$H3&gt;0,$G3-$I3&gt;0,($F3-$H3)&lt;($G3-$I3)),$H3,IF(AND(($F3-$H3)&lt;0,($G3-$I3)&lt;0, ($F3-$H3)&gt;($G3-$I3)), $F3,IF(AND(($F3-$H3)&lt;0,($G3-$I3)&lt;0, ($F3-$H3)&lt;($G3-$I3)), $H3,IF(AND(($F3-$H3)&lt;0,($G3-$I3)&lt;0, ($F3-$H3)=($G3-$I3)),0.5*$F3+0.5*$H3,IF(AND($F3-$H3&lt;0,$G3-$I3&gt;0),$H3,IF(AND($F3-$H3&gt;0,$G3-$I3&lt;0),$F3,"Fehler"))))))))))</f>
        <v>0.33333333333333337</v>
      </c>
      <c r="K3" s="28">
        <f>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0.75</v>
      </c>
      <c r="M3" s="30">
        <f t="shared" ref="M3:M22" si="0">1-L3</f>
        <v>0.25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8.3333333333333329E-2</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4.1666666666666657E-2</v>
      </c>
      <c r="P3" s="28">
        <f t="shared" ref="P3:P65" si="1">N3+O3</f>
        <v>0.12499999999999999</v>
      </c>
      <c r="Q3" s="117">
        <f>PRODUCT(NodeProb_WLL3!C3:G3)</f>
        <v>6.4711288861134586E-2</v>
      </c>
      <c r="R3" s="117">
        <f>$P3*$Q3</f>
        <v>8.0889111076418215E-3</v>
      </c>
      <c r="S3" s="295">
        <f>SUM(R3:R34)</f>
        <v>0.40464671417551329</v>
      </c>
      <c r="T3" s="115"/>
      <c r="U3" s="115"/>
    </row>
    <row r="4" spans="1:21" x14ac:dyDescent="0.25">
      <c r="A4" s="297"/>
      <c r="B4">
        <v>2</v>
      </c>
      <c r="D4">
        <v>2</v>
      </c>
      <c r="E4">
        <v>4</v>
      </c>
      <c r="F4" s="224">
        <f>$B$108*($B$71)</f>
        <v>0.5</v>
      </c>
      <c r="G4" s="221">
        <f>$B$110*($B$74)</f>
        <v>0</v>
      </c>
      <c r="H4" s="221">
        <f>$B$108*($B$74)</f>
        <v>0</v>
      </c>
      <c r="I4" s="225">
        <f>$B$110*(0)</f>
        <v>0</v>
      </c>
      <c r="J4" s="28">
        <f t="shared" ref="J4:J21" si="2">IF(AND($F4-$H4&gt;0,$G4-$I4=0),$F4,IF(AND($F4-$H4=0,$G4-$I4&gt;0),$H4,IF(AND($F4-$H4=0,$G4-$I4=0),$F4,IF(AND($F4-$H4&gt;0,$G4-$I4&gt;0,($F4-$H4)&gt;=($G4-$I4)),$F4-($G4-$I4),IF(AND($F4-$H4&gt;0,$G4-$I4&gt;0,($F4-$H4)&lt;($G4-$I4)),$H4,IF(AND(($F4-$H4)&lt;0,($G4-$I4)&lt;0, ($F4-$H4)&gt;($G4-$I4)), $F4,IF(AND(($F4-$H4)&lt;0,($G4-$I4)&lt;0, ($F4-$H4)&lt;($G4-$I4)), $H4,IF(AND(($F4-$H4)&lt;0,($G4-$I4)&lt;0, ($F4-$H4)=($G4-$I4)),0.5*$F4+0.5*$H4,IF(AND($F4-$H4&lt;0,$G4-$I4&gt;0),$H4,IF(AND($F4-$H4&gt;0,$G4-$I4&lt;0),$F4,"Fehler"))))))))))</f>
        <v>0.5</v>
      </c>
      <c r="K4" s="28">
        <f t="shared" ref="K4:K21" si="3">IF(AND($F4-$H4&gt;0,$G4-$I4=0),$I4,IF(AND($F4-$H4=0,$G4-$I4&gt;0),$G4,IF(AND($F4-$H4=0,$G4-$I4=0),$G4,IF(AND($F4-$H4&gt;0,$G4-$I4&gt;0,($F4-$H4)&gt;=($G4-$I4)),$I4,IF(AND($F4-$H4&gt;0,$G4-$I4&gt;0,($F4-$H4)&lt;($G4-$I4)),$G4-($F4-$H4),IF(AND(($F4-$H4)&lt;0,($G4-$I4)&lt;0, ($F4-$H4)&gt;($G4-$I4)), $I4,IF(AND(($F4-$H4)&lt;0,($G4-$I4)&lt;0, ($F4-$H4)&lt;($G4-$I4)), $G4,IF(AND(($F4-$H4)&lt;0,($G4-$I4)&lt;0, ($F4-$H4)=($G4-$I4)),0.5*$G4+0.5*$I4,IF(AND($F4-$H4&lt;0,$G4-$I4&gt;0),$G4,IF(AND($F4-$H4&gt;0,$G4-$I4&lt;0),$I4,"Fehler"))))))))))</f>
        <v>0</v>
      </c>
      <c r="L4" s="108">
        <f t="shared" ref="L4:L21"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0"/>
        <v>0</v>
      </c>
      <c r="N4" s="28">
        <f t="shared" ref="N4:N21"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21"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1"/>
        <v>0</v>
      </c>
      <c r="Q4" s="116">
        <f>PRODUCT(NodeProb_WLL3!C5:G5)</f>
        <v>2.5884515544453814E-3</v>
      </c>
      <c r="R4" s="116">
        <f t="shared" ref="R4:R65" si="7">$P4*$Q4</f>
        <v>0</v>
      </c>
      <c r="S4" s="295"/>
    </row>
    <row r="5" spans="1:21" x14ac:dyDescent="0.25">
      <c r="A5" s="297"/>
      <c r="B5">
        <v>3</v>
      </c>
      <c r="D5">
        <v>1</v>
      </c>
      <c r="E5">
        <v>3</v>
      </c>
      <c r="F5" s="224">
        <f>$B$107*($B$72)</f>
        <v>0.75</v>
      </c>
      <c r="G5" s="221">
        <f>$B$109*($B$72)</f>
        <v>0.75</v>
      </c>
      <c r="H5" s="221">
        <f>$B$107*($B$74)</f>
        <v>0</v>
      </c>
      <c r="I5" s="225">
        <f>$B$109*($B$74)</f>
        <v>0</v>
      </c>
      <c r="J5" s="28">
        <f t="shared" si="2"/>
        <v>0</v>
      </c>
      <c r="K5" s="28">
        <f t="shared" si="3"/>
        <v>0</v>
      </c>
      <c r="L5" s="108">
        <f t="shared" si="4"/>
        <v>0.5</v>
      </c>
      <c r="M5" s="30">
        <f t="shared" si="0"/>
        <v>0.5</v>
      </c>
      <c r="N5" s="28">
        <f t="shared" si="5"/>
        <v>0.375</v>
      </c>
      <c r="O5" s="28">
        <f t="shared" si="6"/>
        <v>0.375</v>
      </c>
      <c r="P5" s="28">
        <f t="shared" si="1"/>
        <v>0.75</v>
      </c>
      <c r="Q5" s="116">
        <f>PRODUCT(NodeProb_WLL3!C7:G7)</f>
        <v>3.6039210104201101E-2</v>
      </c>
      <c r="R5" s="116">
        <f t="shared" si="7"/>
        <v>2.7029407578150824E-2</v>
      </c>
      <c r="S5" s="295"/>
    </row>
    <row r="6" spans="1:21" x14ac:dyDescent="0.25">
      <c r="A6" s="297"/>
      <c r="B6">
        <v>4</v>
      </c>
      <c r="D6">
        <v>1</v>
      </c>
      <c r="E6">
        <v>3</v>
      </c>
      <c r="F6" s="224">
        <f>$B$107*($B$72)</f>
        <v>0.75</v>
      </c>
      <c r="G6" s="221">
        <f>$B$109*($B$72)</f>
        <v>0.75</v>
      </c>
      <c r="H6" s="221">
        <f>$B$107*($B$74)</f>
        <v>0</v>
      </c>
      <c r="I6" s="225">
        <f>$B$109*($B$74)</f>
        <v>0</v>
      </c>
      <c r="J6" s="28">
        <f t="shared" si="2"/>
        <v>0</v>
      </c>
      <c r="K6" s="28">
        <f t="shared" si="3"/>
        <v>0</v>
      </c>
      <c r="L6" s="108">
        <f t="shared" si="4"/>
        <v>0.5</v>
      </c>
      <c r="M6" s="30">
        <f t="shared" si="0"/>
        <v>0.5</v>
      </c>
      <c r="N6" s="28">
        <f t="shared" si="5"/>
        <v>0.375</v>
      </c>
      <c r="O6" s="28">
        <f t="shared" si="6"/>
        <v>0.375</v>
      </c>
      <c r="P6" s="28">
        <f t="shared" si="1"/>
        <v>0.75</v>
      </c>
      <c r="Q6" s="116">
        <f>PRODUCT(NodeProb_WLL3!C9:G9)</f>
        <v>3.6039210104201101E-2</v>
      </c>
      <c r="R6" s="116">
        <f t="shared" si="7"/>
        <v>2.7029407578150824E-2</v>
      </c>
      <c r="S6" s="295"/>
    </row>
    <row r="7" spans="1:21" x14ac:dyDescent="0.25">
      <c r="A7" s="297"/>
      <c r="B7">
        <v>5</v>
      </c>
      <c r="D7">
        <v>2</v>
      </c>
      <c r="E7">
        <v>4</v>
      </c>
      <c r="F7" s="224">
        <f>$B$108*($B$69)</f>
        <v>0</v>
      </c>
      <c r="G7" s="221">
        <f>$B$110*($B$69)</f>
        <v>0</v>
      </c>
      <c r="H7" s="221">
        <f>$B$108*(0)</f>
        <v>0</v>
      </c>
      <c r="I7" s="225">
        <f>$B$110*(0)</f>
        <v>0</v>
      </c>
      <c r="J7" s="28">
        <f t="shared" si="2"/>
        <v>0</v>
      </c>
      <c r="K7" s="28">
        <f t="shared" si="3"/>
        <v>0</v>
      </c>
      <c r="L7" s="108">
        <f t="shared" si="4"/>
        <v>0.5</v>
      </c>
      <c r="M7" s="30">
        <f t="shared" si="0"/>
        <v>0.5</v>
      </c>
      <c r="N7" s="28">
        <f t="shared" si="5"/>
        <v>0</v>
      </c>
      <c r="O7" s="28">
        <f t="shared" si="6"/>
        <v>0</v>
      </c>
      <c r="P7" s="28">
        <f t="shared" si="1"/>
        <v>0</v>
      </c>
      <c r="Q7" s="116">
        <f>PRODUCT(NodeProb_WLL3!C11:G11)</f>
        <v>0</v>
      </c>
      <c r="R7" s="116">
        <f t="shared" si="7"/>
        <v>0</v>
      </c>
      <c r="S7" s="295"/>
    </row>
    <row r="8" spans="1:21" x14ac:dyDescent="0.25">
      <c r="A8" s="297"/>
      <c r="B8">
        <v>6</v>
      </c>
      <c r="D8">
        <v>2</v>
      </c>
      <c r="E8">
        <v>4</v>
      </c>
      <c r="F8" s="224">
        <f>$B$108*($B$69)</f>
        <v>0</v>
      </c>
      <c r="G8" s="221">
        <f>$B$110*($B$69)</f>
        <v>0</v>
      </c>
      <c r="H8" s="221">
        <f>$B$108*(0)</f>
        <v>0</v>
      </c>
      <c r="I8" s="225">
        <f>$B$110*(0)</f>
        <v>0</v>
      </c>
      <c r="J8" s="28">
        <f t="shared" si="2"/>
        <v>0</v>
      </c>
      <c r="K8" s="28">
        <f t="shared" si="3"/>
        <v>0</v>
      </c>
      <c r="L8" s="108">
        <f t="shared" si="4"/>
        <v>0.5</v>
      </c>
      <c r="M8" s="30">
        <f t="shared" si="0"/>
        <v>0.5</v>
      </c>
      <c r="N8" s="28">
        <f t="shared" si="5"/>
        <v>0</v>
      </c>
      <c r="O8" s="28">
        <f t="shared" si="6"/>
        <v>0</v>
      </c>
      <c r="P8" s="28">
        <f t="shared" si="1"/>
        <v>0</v>
      </c>
      <c r="Q8" s="116">
        <f>PRODUCT(NodeProb_WLL3!C13:G13)</f>
        <v>0</v>
      </c>
      <c r="R8" s="116">
        <f t="shared" si="7"/>
        <v>0</v>
      </c>
      <c r="S8" s="295"/>
    </row>
    <row r="9" spans="1:21" x14ac:dyDescent="0.25">
      <c r="A9" s="297"/>
      <c r="B9">
        <v>7</v>
      </c>
      <c r="D9">
        <v>1</v>
      </c>
      <c r="E9">
        <v>3</v>
      </c>
      <c r="F9" s="224">
        <f>$B$107*($B$72)</f>
        <v>0.75</v>
      </c>
      <c r="G9" s="221">
        <f>$B$109*(1)</f>
        <v>1</v>
      </c>
      <c r="H9" s="221">
        <f>$B$107*($B$73)</f>
        <v>0.16666666666666666</v>
      </c>
      <c r="I9" s="225">
        <f>$B$109*($B$72)</f>
        <v>0.75</v>
      </c>
      <c r="J9" s="28">
        <f t="shared" si="2"/>
        <v>0.5</v>
      </c>
      <c r="K9" s="28">
        <f t="shared" si="3"/>
        <v>0.75</v>
      </c>
      <c r="L9" s="108">
        <f t="shared" si="4"/>
        <v>0.7857142857142857</v>
      </c>
      <c r="M9" s="30">
        <f t="shared" si="0"/>
        <v>0.2142857142857143</v>
      </c>
      <c r="N9" s="28">
        <f t="shared" si="5"/>
        <v>0.125</v>
      </c>
      <c r="O9" s="28">
        <f t="shared" si="6"/>
        <v>5.3571428571428568E-2</v>
      </c>
      <c r="P9" s="28">
        <f t="shared" si="1"/>
        <v>0.17857142857142858</v>
      </c>
      <c r="Q9" s="116">
        <f>PRODUCT(NodeProb_WLL3!C15:G15)</f>
        <v>5.070167638067484E-2</v>
      </c>
      <c r="R9" s="116">
        <f t="shared" si="7"/>
        <v>9.0538707822633638E-3</v>
      </c>
      <c r="S9" s="295"/>
    </row>
    <row r="10" spans="1:21" x14ac:dyDescent="0.25">
      <c r="A10" s="297"/>
      <c r="B10">
        <v>8</v>
      </c>
      <c r="C10" s="1"/>
      <c r="D10">
        <v>1</v>
      </c>
      <c r="E10">
        <v>3</v>
      </c>
      <c r="F10" s="226">
        <f>$B$107*($B$71)</f>
        <v>0.5</v>
      </c>
      <c r="G10" s="118">
        <f>$B$109*(1)</f>
        <v>1</v>
      </c>
      <c r="H10" s="118">
        <f>$B$107*($B$69)</f>
        <v>0</v>
      </c>
      <c r="I10" s="227">
        <f>$B$109*($B$71)</f>
        <v>0.5</v>
      </c>
      <c r="J10" s="28">
        <f t="shared" si="2"/>
        <v>0</v>
      </c>
      <c r="K10" s="28">
        <f t="shared" si="3"/>
        <v>0.5</v>
      </c>
      <c r="L10" s="108">
        <f t="shared" si="4"/>
        <v>0.5</v>
      </c>
      <c r="M10" s="30">
        <f t="shared" si="0"/>
        <v>0.5</v>
      </c>
      <c r="N10" s="28">
        <f t="shared" si="5"/>
        <v>0.25</v>
      </c>
      <c r="O10" s="28">
        <f t="shared" si="6"/>
        <v>0.25</v>
      </c>
      <c r="P10" s="28">
        <f t="shared" si="1"/>
        <v>0.5</v>
      </c>
      <c r="Q10" s="116">
        <f>PRODUCT(NodeProb_WLL3!C17:G17)</f>
        <v>5.9920162995342988E-2</v>
      </c>
      <c r="R10" s="116">
        <f t="shared" si="7"/>
        <v>2.9960081497671494E-2</v>
      </c>
      <c r="S10" s="295"/>
    </row>
    <row r="11" spans="1:21" x14ac:dyDescent="0.25">
      <c r="A11" s="297"/>
      <c r="B11" s="115">
        <v>9</v>
      </c>
      <c r="D11">
        <v>2</v>
      </c>
      <c r="E11" s="115">
        <v>3</v>
      </c>
      <c r="F11" s="222">
        <f>$B$108*($B$68)</f>
        <v>0.5</v>
      </c>
      <c r="G11" s="117">
        <f>$B$109*($B$73)</f>
        <v>0.16666666666666666</v>
      </c>
      <c r="H11" s="117">
        <f>$B$108*($B$73)</f>
        <v>0.16666666666666666</v>
      </c>
      <c r="I11" s="223">
        <f>$B$109*(0)</f>
        <v>0</v>
      </c>
      <c r="J11" s="28">
        <f t="shared" si="2"/>
        <v>0.33333333333333337</v>
      </c>
      <c r="K11" s="28">
        <f t="shared" si="3"/>
        <v>0</v>
      </c>
      <c r="L11" s="108">
        <f t="shared" si="4"/>
        <v>0.75</v>
      </c>
      <c r="M11" s="30">
        <f t="shared" si="0"/>
        <v>0.25</v>
      </c>
      <c r="N11" s="28">
        <f t="shared" si="5"/>
        <v>8.3333333333333329E-2</v>
      </c>
      <c r="O11" s="28">
        <f t="shared" si="6"/>
        <v>4.1666666666666657E-2</v>
      </c>
      <c r="P11" s="28">
        <f t="shared" si="1"/>
        <v>0.12499999999999999</v>
      </c>
      <c r="Q11" s="116">
        <f>PRODUCT(NodeProb_WLL3!C19:G19)</f>
        <v>6.4711288861134586E-2</v>
      </c>
      <c r="R11" s="117">
        <f t="shared" si="7"/>
        <v>8.0889111076418215E-3</v>
      </c>
      <c r="S11" s="295"/>
      <c r="T11" s="115"/>
      <c r="U11" s="115"/>
    </row>
    <row r="12" spans="1:21" x14ac:dyDescent="0.25">
      <c r="A12" s="297"/>
      <c r="B12">
        <v>10</v>
      </c>
      <c r="D12">
        <v>2</v>
      </c>
      <c r="E12">
        <v>3</v>
      </c>
      <c r="F12" s="224">
        <f>$B$108*($B$71)</f>
        <v>0.5</v>
      </c>
      <c r="G12" s="221">
        <f>$B$109*($B$74)</f>
        <v>0</v>
      </c>
      <c r="H12" s="221">
        <f>$B$108*($B$74)</f>
        <v>0</v>
      </c>
      <c r="I12" s="225">
        <f>$B$109*(0)</f>
        <v>0</v>
      </c>
      <c r="J12" s="28">
        <f t="shared" si="2"/>
        <v>0.5</v>
      </c>
      <c r="K12" s="28">
        <f t="shared" si="3"/>
        <v>0</v>
      </c>
      <c r="L12" s="108">
        <f t="shared" si="4"/>
        <v>1</v>
      </c>
      <c r="M12" s="30">
        <f t="shared" si="0"/>
        <v>0</v>
      </c>
      <c r="N12" s="28">
        <f t="shared" si="5"/>
        <v>0</v>
      </c>
      <c r="O12" s="28">
        <f t="shared" si="6"/>
        <v>0</v>
      </c>
      <c r="P12" s="28">
        <f t="shared" si="1"/>
        <v>0</v>
      </c>
      <c r="Q12" s="116">
        <f>PRODUCT(NodeProb_WLL3!C21:G21)</f>
        <v>2.5884515544453814E-3</v>
      </c>
      <c r="R12" s="116">
        <f t="shared" si="7"/>
        <v>0</v>
      </c>
      <c r="S12" s="295"/>
    </row>
    <row r="13" spans="1:21" x14ac:dyDescent="0.25">
      <c r="A13" s="297"/>
      <c r="B13">
        <v>11</v>
      </c>
      <c r="D13">
        <v>1</v>
      </c>
      <c r="E13">
        <v>4</v>
      </c>
      <c r="F13" s="224">
        <f>$B$107*($B$72)</f>
        <v>0.75</v>
      </c>
      <c r="G13" s="221">
        <f>$B$110*($B$72)</f>
        <v>0.75</v>
      </c>
      <c r="H13" s="221">
        <f>$B$107*($B$74)</f>
        <v>0</v>
      </c>
      <c r="I13" s="225">
        <f>$B$110*($B$74)</f>
        <v>0</v>
      </c>
      <c r="J13" s="28">
        <f t="shared" si="2"/>
        <v>0</v>
      </c>
      <c r="K13" s="28">
        <f t="shared" si="3"/>
        <v>0</v>
      </c>
      <c r="L13" s="108">
        <f t="shared" si="4"/>
        <v>0.5</v>
      </c>
      <c r="M13" s="30">
        <f t="shared" si="0"/>
        <v>0.5</v>
      </c>
      <c r="N13" s="28">
        <f t="shared" si="5"/>
        <v>0.375</v>
      </c>
      <c r="O13" s="28">
        <f t="shared" si="6"/>
        <v>0.375</v>
      </c>
      <c r="P13" s="28">
        <f t="shared" si="1"/>
        <v>0.75</v>
      </c>
      <c r="Q13" s="116">
        <f>PRODUCT(NodeProb_WLL3!C23:G23)</f>
        <v>3.6039210104201101E-2</v>
      </c>
      <c r="R13" s="116">
        <f t="shared" si="7"/>
        <v>2.7029407578150824E-2</v>
      </c>
      <c r="S13" s="295"/>
    </row>
    <row r="14" spans="1:21" x14ac:dyDescent="0.25">
      <c r="A14" s="297"/>
      <c r="B14">
        <v>12</v>
      </c>
      <c r="D14">
        <v>1</v>
      </c>
      <c r="E14">
        <v>4</v>
      </c>
      <c r="F14" s="224">
        <f>$B$107*($B$72)</f>
        <v>0.75</v>
      </c>
      <c r="G14" s="221">
        <f>$B$110*($B$72)</f>
        <v>0.75</v>
      </c>
      <c r="H14" s="221">
        <f>$B$107*($B$74)</f>
        <v>0</v>
      </c>
      <c r="I14" s="225">
        <f>$B$110*($B$74)</f>
        <v>0</v>
      </c>
      <c r="J14" s="28">
        <f t="shared" si="2"/>
        <v>0</v>
      </c>
      <c r="K14" s="28">
        <f t="shared" si="3"/>
        <v>0</v>
      </c>
      <c r="L14" s="108">
        <f t="shared" si="4"/>
        <v>0.5</v>
      </c>
      <c r="M14" s="30">
        <f t="shared" si="0"/>
        <v>0.5</v>
      </c>
      <c r="N14" s="28">
        <f t="shared" si="5"/>
        <v>0.375</v>
      </c>
      <c r="O14" s="28">
        <f t="shared" si="6"/>
        <v>0.375</v>
      </c>
      <c r="P14" s="28">
        <f t="shared" si="1"/>
        <v>0.75</v>
      </c>
      <c r="Q14" s="116">
        <f>PRODUCT(NodeProb_WLL3!C25:G25)</f>
        <v>3.6039210104201101E-2</v>
      </c>
      <c r="R14" s="116">
        <f t="shared" si="7"/>
        <v>2.7029407578150824E-2</v>
      </c>
      <c r="S14" s="295"/>
    </row>
    <row r="15" spans="1:21" x14ac:dyDescent="0.25">
      <c r="A15" s="297"/>
      <c r="B15">
        <v>13</v>
      </c>
      <c r="D15">
        <v>2</v>
      </c>
      <c r="E15">
        <v>3</v>
      </c>
      <c r="F15" s="224">
        <f>$B$108*($B$69)</f>
        <v>0</v>
      </c>
      <c r="G15" s="221">
        <f>$B$109*($B$69)</f>
        <v>0</v>
      </c>
      <c r="H15" s="221">
        <f>$B$108*(0)</f>
        <v>0</v>
      </c>
      <c r="I15" s="225">
        <f>$B$109*(0)</f>
        <v>0</v>
      </c>
      <c r="J15" s="28">
        <f t="shared" si="2"/>
        <v>0</v>
      </c>
      <c r="K15" s="28">
        <f t="shared" si="3"/>
        <v>0</v>
      </c>
      <c r="L15" s="108">
        <f t="shared" si="4"/>
        <v>0.5</v>
      </c>
      <c r="M15" s="30">
        <f t="shared" si="0"/>
        <v>0.5</v>
      </c>
      <c r="N15" s="28">
        <f t="shared" si="5"/>
        <v>0</v>
      </c>
      <c r="O15" s="28">
        <f t="shared" si="6"/>
        <v>0</v>
      </c>
      <c r="P15" s="28">
        <f t="shared" si="1"/>
        <v>0</v>
      </c>
      <c r="Q15" s="116">
        <f>PRODUCT(NodeProb_WLL3!C27:G27)</f>
        <v>0</v>
      </c>
      <c r="R15" s="116">
        <f t="shared" si="7"/>
        <v>0</v>
      </c>
      <c r="S15" s="295"/>
    </row>
    <row r="16" spans="1:21" x14ac:dyDescent="0.25">
      <c r="A16" s="297"/>
      <c r="B16">
        <v>14</v>
      </c>
      <c r="D16">
        <v>2</v>
      </c>
      <c r="E16">
        <v>3</v>
      </c>
      <c r="F16" s="224">
        <f>$B$108*($B$69)</f>
        <v>0</v>
      </c>
      <c r="G16" s="221">
        <f>$B$109*($B$69)</f>
        <v>0</v>
      </c>
      <c r="H16" s="221">
        <f>$B$108*(0)</f>
        <v>0</v>
      </c>
      <c r="I16" s="225">
        <f>$B$109*(0)</f>
        <v>0</v>
      </c>
      <c r="J16" s="28">
        <f t="shared" si="2"/>
        <v>0</v>
      </c>
      <c r="K16" s="28">
        <f t="shared" si="3"/>
        <v>0</v>
      </c>
      <c r="L16" s="108">
        <f t="shared" si="4"/>
        <v>0.5</v>
      </c>
      <c r="M16" s="30">
        <f t="shared" si="0"/>
        <v>0.5</v>
      </c>
      <c r="N16" s="28">
        <f t="shared" si="5"/>
        <v>0</v>
      </c>
      <c r="O16" s="28">
        <f t="shared" si="6"/>
        <v>0</v>
      </c>
      <c r="P16" s="28">
        <f t="shared" si="1"/>
        <v>0</v>
      </c>
      <c r="Q16" s="116">
        <f>PRODUCT(NodeProb_WLL3!C29:G29)</f>
        <v>0</v>
      </c>
      <c r="R16" s="116">
        <f t="shared" si="7"/>
        <v>0</v>
      </c>
      <c r="S16" s="295"/>
    </row>
    <row r="17" spans="1:21" x14ac:dyDescent="0.25">
      <c r="A17" s="297"/>
      <c r="B17">
        <v>15</v>
      </c>
      <c r="D17">
        <v>1</v>
      </c>
      <c r="E17">
        <v>4</v>
      </c>
      <c r="F17" s="224">
        <f>$B$107*($B$72)</f>
        <v>0.75</v>
      </c>
      <c r="G17" s="221">
        <f>$B$110*(1)</f>
        <v>1</v>
      </c>
      <c r="H17" s="221">
        <f>$B$107*($B$73)</f>
        <v>0.16666666666666666</v>
      </c>
      <c r="I17" s="225">
        <f>$B$110*($B$72)</f>
        <v>0.75</v>
      </c>
      <c r="J17" s="28">
        <f t="shared" si="2"/>
        <v>0.5</v>
      </c>
      <c r="K17" s="28">
        <f t="shared" si="3"/>
        <v>0.75</v>
      </c>
      <c r="L17" s="108">
        <f t="shared" si="4"/>
        <v>0.7857142857142857</v>
      </c>
      <c r="M17" s="30">
        <f t="shared" si="0"/>
        <v>0.2142857142857143</v>
      </c>
      <c r="N17" s="28">
        <f t="shared" si="5"/>
        <v>0.125</v>
      </c>
      <c r="O17" s="28">
        <f t="shared" si="6"/>
        <v>5.3571428571428568E-2</v>
      </c>
      <c r="P17" s="28">
        <f t="shared" si="1"/>
        <v>0.17857142857142858</v>
      </c>
      <c r="Q17" s="116">
        <f>PRODUCT(NodeProb_WLL3!C31:G31)</f>
        <v>5.070167638067484E-2</v>
      </c>
      <c r="R17" s="116">
        <f t="shared" si="7"/>
        <v>9.0538707822633638E-3</v>
      </c>
      <c r="S17" s="295"/>
    </row>
    <row r="18" spans="1:21" x14ac:dyDescent="0.25">
      <c r="A18" s="297"/>
      <c r="B18">
        <v>16</v>
      </c>
      <c r="D18">
        <v>1</v>
      </c>
      <c r="E18">
        <v>4</v>
      </c>
      <c r="F18" s="226">
        <f>$B$107*($B$71)</f>
        <v>0.5</v>
      </c>
      <c r="G18" s="118">
        <f>$B$110*(1)</f>
        <v>1</v>
      </c>
      <c r="H18" s="118">
        <f>$B$107*($B$69)</f>
        <v>0</v>
      </c>
      <c r="I18" s="227">
        <f>$B$110*($B$71)</f>
        <v>0.5</v>
      </c>
      <c r="J18" s="28">
        <f t="shared" si="2"/>
        <v>0</v>
      </c>
      <c r="K18" s="28">
        <f t="shared" si="3"/>
        <v>0.5</v>
      </c>
      <c r="L18" s="108">
        <f t="shared" si="4"/>
        <v>0.5</v>
      </c>
      <c r="M18" s="30">
        <f t="shared" si="0"/>
        <v>0.5</v>
      </c>
      <c r="N18" s="28">
        <f t="shared" si="5"/>
        <v>0.25</v>
      </c>
      <c r="O18" s="28">
        <f t="shared" si="6"/>
        <v>0.25</v>
      </c>
      <c r="P18" s="28">
        <f t="shared" si="1"/>
        <v>0.5</v>
      </c>
      <c r="Q18" s="116">
        <f>PRODUCT(NodeProb_WLL3!C33:G33)</f>
        <v>5.9920162995342988E-2</v>
      </c>
      <c r="R18" s="116">
        <f t="shared" si="7"/>
        <v>2.9960081497671494E-2</v>
      </c>
      <c r="S18" s="295"/>
    </row>
    <row r="19" spans="1:21" x14ac:dyDescent="0.25">
      <c r="A19" s="297"/>
      <c r="B19" s="115">
        <v>17</v>
      </c>
      <c r="C19" s="115"/>
      <c r="D19" s="115">
        <v>1</v>
      </c>
      <c r="E19">
        <v>4</v>
      </c>
      <c r="F19" s="222">
        <f>$B$107*($B$68)</f>
        <v>0.5</v>
      </c>
      <c r="G19" s="117">
        <f>$B$110*($B$73)</f>
        <v>0.16666666666666666</v>
      </c>
      <c r="H19" s="117">
        <f>$B$107*($B$73)</f>
        <v>0.16666666666666666</v>
      </c>
      <c r="I19" s="223">
        <f>$B$110*(0)</f>
        <v>0</v>
      </c>
      <c r="J19" s="28">
        <f t="shared" si="2"/>
        <v>0.33333333333333337</v>
      </c>
      <c r="K19" s="28">
        <f t="shared" si="3"/>
        <v>0</v>
      </c>
      <c r="L19" s="108">
        <f t="shared" si="4"/>
        <v>0.75</v>
      </c>
      <c r="M19" s="30">
        <f t="shared" si="0"/>
        <v>0.25</v>
      </c>
      <c r="N19" s="28">
        <f t="shared" si="5"/>
        <v>8.3333333333333329E-2</v>
      </c>
      <c r="O19" s="28">
        <f t="shared" si="6"/>
        <v>4.1666666666666657E-2</v>
      </c>
      <c r="P19" s="28">
        <f t="shared" si="1"/>
        <v>0.12499999999999999</v>
      </c>
      <c r="Q19" s="116">
        <f>PRODUCT(NodeProb_WLL3!C35:G35)</f>
        <v>6.4711288861134586E-2</v>
      </c>
      <c r="R19" s="117">
        <f t="shared" si="7"/>
        <v>8.0889111076418215E-3</v>
      </c>
      <c r="S19" s="295"/>
      <c r="T19" s="115"/>
      <c r="U19" s="115"/>
    </row>
    <row r="20" spans="1:21" x14ac:dyDescent="0.25">
      <c r="A20" s="297"/>
      <c r="B20">
        <v>18</v>
      </c>
      <c r="D20">
        <v>1</v>
      </c>
      <c r="E20">
        <v>4</v>
      </c>
      <c r="F20" s="224">
        <f>$B$107*($B$71)</f>
        <v>0.5</v>
      </c>
      <c r="G20" s="221">
        <f>$B$110*($B$74)</f>
        <v>0</v>
      </c>
      <c r="H20" s="221">
        <f>$B$107*($B$74)</f>
        <v>0</v>
      </c>
      <c r="I20" s="225">
        <f>$B$110*(0)</f>
        <v>0</v>
      </c>
      <c r="J20" s="28">
        <f t="shared" si="2"/>
        <v>0.5</v>
      </c>
      <c r="K20" s="28">
        <f t="shared" si="3"/>
        <v>0</v>
      </c>
      <c r="L20" s="108">
        <f t="shared" si="4"/>
        <v>1</v>
      </c>
      <c r="M20" s="30">
        <f t="shared" si="0"/>
        <v>0</v>
      </c>
      <c r="N20" s="28">
        <f t="shared" si="5"/>
        <v>0</v>
      </c>
      <c r="O20" s="28">
        <f t="shared" si="6"/>
        <v>0</v>
      </c>
      <c r="P20" s="28">
        <f t="shared" si="1"/>
        <v>0</v>
      </c>
      <c r="Q20" s="116">
        <f>PRODUCT(NodeProb_WLL3!C37:G37)</f>
        <v>2.5884515544453814E-3</v>
      </c>
      <c r="R20" s="116">
        <f t="shared" si="7"/>
        <v>0</v>
      </c>
      <c r="S20" s="295"/>
    </row>
    <row r="21" spans="1:21" x14ac:dyDescent="0.25">
      <c r="A21" s="297"/>
      <c r="B21">
        <v>19</v>
      </c>
      <c r="D21">
        <v>2</v>
      </c>
      <c r="E21">
        <v>3</v>
      </c>
      <c r="F21" s="224">
        <f>$B$108*($B$72)</f>
        <v>0.75</v>
      </c>
      <c r="G21" s="221">
        <f>$B$109*($B$72)</f>
        <v>0.75</v>
      </c>
      <c r="H21" s="221">
        <f>$B$108*($B$74)</f>
        <v>0</v>
      </c>
      <c r="I21" s="225">
        <f>$B$109*($B$74)</f>
        <v>0</v>
      </c>
      <c r="J21" s="28">
        <f t="shared" si="2"/>
        <v>0</v>
      </c>
      <c r="K21" s="28">
        <f t="shared" si="3"/>
        <v>0</v>
      </c>
      <c r="L21" s="108">
        <f t="shared" si="4"/>
        <v>0.5</v>
      </c>
      <c r="M21" s="30">
        <f t="shared" si="0"/>
        <v>0.5</v>
      </c>
      <c r="N21" s="28">
        <f t="shared" si="5"/>
        <v>0.375</v>
      </c>
      <c r="O21" s="28">
        <f t="shared" si="6"/>
        <v>0.375</v>
      </c>
      <c r="P21" s="28">
        <f t="shared" si="1"/>
        <v>0.75</v>
      </c>
      <c r="Q21" s="116">
        <f>PRODUCT(NodeProb_WLL3!C39:G39)</f>
        <v>3.6039210104201101E-2</v>
      </c>
      <c r="R21" s="116">
        <f t="shared" si="7"/>
        <v>2.7029407578150824E-2</v>
      </c>
      <c r="S21" s="295"/>
    </row>
    <row r="22" spans="1:21" x14ac:dyDescent="0.25">
      <c r="A22" s="297"/>
      <c r="B22">
        <v>20</v>
      </c>
      <c r="D22">
        <v>2</v>
      </c>
      <c r="E22">
        <v>3</v>
      </c>
      <c r="F22" s="224">
        <f>$B$108*($B$72)</f>
        <v>0.75</v>
      </c>
      <c r="G22" s="221">
        <f>$B$109*($B$72)</f>
        <v>0.75</v>
      </c>
      <c r="H22" s="221">
        <f>$B$108*($B$74)</f>
        <v>0</v>
      </c>
      <c r="I22" s="225">
        <f>$B$109*($B$74)</f>
        <v>0</v>
      </c>
      <c r="J22" s="28">
        <f t="shared" ref="J22:J65" si="8">IF(AND($F22-$H22&gt;0,$G22-$I22=0),$F22,IF(AND($F22-$H22=0,$G22-$I22&gt;0),$H22,IF(AND($F22-$H22=0,$G22-$I22=0),$F22,IF(AND($F22-$H22&gt;0,$G22-$I22&gt;0,($F22-$H22)&gt;=($G22-$I22)),$F22-($G22-$I22),IF(AND($F22-$H22&gt;0,$G22-$I22&gt;0,($F22-$H22)&lt;($G22-$I22)),$H22,IF(AND(($F22-$H22)&lt;0,($G22-$I22)&lt;0, ($F22-$H22)&gt;($G22-$I22)), $F22,IF(AND(($F22-$H22)&lt;0,($G22-$I22)&lt;0, ($F22-$H22)&lt;($G22-$I22)), $H22,IF(AND(($F22-$H22)&lt;0,($G22-$I22)&lt;0, ($F22-$H22)=($G22-$I22)),0.5*$F22+0.5*$H22,IF(AND($F22-$H22&lt;0,$G22-$I22&gt;=0),$H22,IF(AND($F22-$H22&gt;=0,$G22-$I22&lt;0),$F22,"Fehler"))))))))))</f>
        <v>0</v>
      </c>
      <c r="K22" s="28">
        <f t="shared" ref="K22:K65" si="9">IF(AND($F22-$H22&gt;0,$G22-$I22=0),$I22,IF(AND($F22-$H22=0,$G22-$I22&gt;0),$G22,IF(AND($F22-$H22=0,$G22-$I22=0),$G22,IF(AND($F22-$H22&gt;0,$G22-$I22&gt;0,($F22-$H22)&gt;=($G22-$I22)),$I22,IF(AND($F22-$H22&gt;0,$G22-$I22&gt;0,($F22-$H22)&lt;($G22-$I22)),$G22-($F22-$H22),IF(AND(($F22-$H22)&lt;0,($G22-$I22)&lt;0, ($F22-$H22)&gt;($G22-$I22)), $I22,IF(AND(($F22-$H22)&lt;0,($G22-$I22)&lt;0, ($F22-$H22)&lt;($G22-$I22)), $G22,IF(AND(($F22-$H22)&lt;0,($G22-$I22)&lt;0, ($F22-$H22)=($G22-$I22)),0.5*$G22+0.5*$I22,IF(AND($F22-$H22&lt;0,$G22-$I22&gt;=0),$G22,IF(AND($F22-$H22&gt;=0,$G22-$I22&lt;0),$I22,"Fehler"))))))))))</f>
        <v>0</v>
      </c>
      <c r="L22" s="108">
        <f>IF(AND($F22-$H22&gt;0,$G22-$I22=0),1,IF(AND($F22-$H22=0,$G22-$I22&gt;0),0,IF(AND($F22-$H22=0,$G22-$I22=0),0.5,IF(AND($F22-$H22&gt;0,$G22-$I22&gt;0,($F22-$H22)&gt;=($G22-$I22)),1-(($G22-$I22)/(2*($F22-$H22))),IF(AND($F22-$H22&gt;0,$G22-$I22&gt;0,($F22-$H22)&lt;($G22-$I22)),($F22-$H22)/(2*($G22-$I22)),IF(AND(($F22-$H22)&lt;0,($G22-$I22)&lt;0, ($F22-$H22)&gt;($G22-$I22)),1,IF(AND(($F22-$H22)&lt;0,($G22-$I22)&lt;0, ($F22-$H22)&lt;($G22-$I22)),0,IF(AND(($F22-$H22)&lt;0,($G22-$I22)&lt;0, ($F22-$H22)=($G22-$I22)),0.5, IF(AND($F22-$H22&lt;0,$G22-$I22&gt;=0),0,IF(AND($F22-$H22&gt;=0,$G22-$I22&lt;0),1,"Fehler"))))))))))</f>
        <v>0.5</v>
      </c>
      <c r="M22" s="30">
        <f t="shared" si="0"/>
        <v>0.5</v>
      </c>
      <c r="N22" s="28">
        <f>IF(AND($F22-$H22&gt;0,$G22-$I22=0),0,IF(AND($F22-$H22=0,$G22-$I22&gt;0),0,IF(AND($F22-$H22=0,$G22-$I22=0),0,IF(AND($F22-$H22&gt;0,$G22-$I22&gt;0,($F22-$H22)&gt;=($G22-$I22)),(($G22-$I22)/(2)),IF(AND($F22-$H22&gt;0,$G22-$I22&gt;0,($F22-$H22)&lt;($G22-$I22)),(($F22-$H22)^2)/(2*($G22-$I22)),IF(AND(($F22-$H22)&lt;0,($G22-$I22)&lt;0, ($F22-$H22)&gt;($G22-$I22)),0,IF(AND(($F22-$H22)&lt;0,($G22-$I22)&lt;0, ($F22-$H22)&lt;($G22-$I22)),0,IF(AND(($F22-$H22)&lt;0,($G22-$I22)&lt;0, ($F22-$H22)=($G22-$I22)),0,IF(AND($F22-$H22&lt;0,$G22-$I22&gt;=0),0,IF(AND($F22-$H22&gt;=0,$G22-$I22&lt;0),0,"Fehler"))))))))))</f>
        <v>0.375</v>
      </c>
      <c r="O22" s="28">
        <f>IF(AND($F22-$H22&gt;0,$G22-$I22=0),0,IF(AND($F22-$H22=0,$G22-$I22&gt;0),0,IF(AND($F22-$H22=0,$G22-$I22=0),0,IF(AND($F22-$H22&gt;0,$G22-$I22&gt;0,($F22-$H22)&gt;=($G22-$I22)),(($G22-$I22)^2)/(2*($F22-$H22)),IF(AND($F22-$H22&gt;0,$G22-$I22&gt;0,($F22-$H22)&lt;($G22-$I22)),($F22-$H22)/2,IF(AND(($F22-$H22)&lt;0,($G22-$I22)&lt;0, ($F22-$H22)&gt;($G22-$I22)),0,IF(AND(($F22-$H22)&lt;0,($G22-$I22)&lt;0, ($F22-$H22)&lt;($G22-$I22)),0,IF(AND(($F22-$H22)&lt;0,($G22-$I22)&lt;0, ($F22-$H22)=($G22-$I22)),0,IF(AND($F22-$H22&lt;0,$G22-$I22&gt;=0),0,IF(AND($F22-$H22&gt;=0,$G22-$I22&lt;0),0,"FEHLER"))))))))))</f>
        <v>0.375</v>
      </c>
      <c r="P22" s="28">
        <f t="shared" si="1"/>
        <v>0.75</v>
      </c>
      <c r="Q22" s="116">
        <f>PRODUCT(NodeProb_WLL3!C41:G41)</f>
        <v>3.6039210104201101E-2</v>
      </c>
      <c r="R22" s="116">
        <f t="shared" si="7"/>
        <v>2.7029407578150824E-2</v>
      </c>
      <c r="S22" s="295"/>
    </row>
    <row r="23" spans="1:21" x14ac:dyDescent="0.25">
      <c r="A23" s="297"/>
      <c r="B23">
        <v>21</v>
      </c>
      <c r="D23">
        <v>1</v>
      </c>
      <c r="E23">
        <v>4</v>
      </c>
      <c r="F23" s="224">
        <f>$B$107*($B$69)</f>
        <v>0</v>
      </c>
      <c r="G23" s="221">
        <f>$B$110*($B$69)</f>
        <v>0</v>
      </c>
      <c r="H23" s="221">
        <f>$B$107*(0)</f>
        <v>0</v>
      </c>
      <c r="I23" s="225">
        <f>$B$110*(0)</f>
        <v>0</v>
      </c>
      <c r="J23" s="28">
        <f t="shared" si="8"/>
        <v>0</v>
      </c>
      <c r="K23" s="28">
        <f t="shared" si="9"/>
        <v>0</v>
      </c>
      <c r="L23" s="108">
        <f t="shared" ref="L23:L65" si="10">IF(AND($F23-$H23&gt;0,$G23-$I23=0),1,IF(AND($F23-$H23=0,$G23-$I23&gt;0),0,IF(AND($F23-$H23=0,$G23-$I23=0),0.5,IF(AND($F23-$H23&gt;0,$G23-$I23&gt;0,($F23-$H23)&gt;=($G23-$I23)),1-(($G23-$I23)/(2*($F23-$H23))),IF(AND($F23-$H23&gt;0,$G23-$I23&gt;0,($F23-$H23)&lt;($G23-$I23)),($F23-$H23)/(2*($G23-$I23)),IF(AND(($F23-$H23)&lt;0,($G23-$I23)&lt;0, ($F23-$H23)&gt;($G23-$I23)),1,IF(AND(($F23-$H23)&lt;0,($G23-$I23)&lt;0, ($F23-$H23)&lt;($G23-$I23)),0,IF(AND(($F23-$H23)&lt;0,($G23-$I23)&lt;0, ($F23-$H23)=($G23-$I23)),0.5, IF(AND($F23-$H23&lt;0,$G23-$I23&gt;=0),0,IF(AND($F23-$H23&gt;=0,$G23-$I23&lt;0),1,"Fehler"))))))))))</f>
        <v>0.5</v>
      </c>
      <c r="M23" s="30">
        <f t="shared" ref="M23:M65" si="11">1-L23</f>
        <v>0.5</v>
      </c>
      <c r="N23" s="28">
        <f t="shared" ref="N23:N65" si="12">IF(AND($F23-$H23&gt;0,$G23-$I23=0),0,IF(AND($F23-$H23=0,$G23-$I23&gt;0),0,IF(AND($F23-$H23=0,$G23-$I23=0),0,IF(AND($F23-$H23&gt;0,$G23-$I23&gt;0,($F23-$H23)&gt;=($G23-$I23)),(($G23-$I23)/(2)),IF(AND($F23-$H23&gt;0,$G23-$I23&gt;0,($F23-$H23)&lt;($G23-$I23)),(($F23-$H23)^2)/(2*($G23-$I23)),IF(AND(($F23-$H23)&lt;0,($G23-$I23)&lt;0, ($F23-$H23)&gt;($G23-$I23)),0,IF(AND(($F23-$H23)&lt;0,($G23-$I23)&lt;0, ($F23-$H23)&lt;($G23-$I23)),0,IF(AND(($F23-$H23)&lt;0,($G23-$I23)&lt;0, ($F23-$H23)=($G23-$I23)),0,IF(AND($F23-$H23&lt;0,$G23-$I23&gt;=0),0,IF(AND($F23-$H23&gt;=0,$G23-$I23&lt;0),0,"Fehler"))))))))))</f>
        <v>0</v>
      </c>
      <c r="O23" s="28">
        <f t="shared" ref="O23:O65" si="13">IF(AND($F23-$H23&gt;0,$G23-$I23=0),0,IF(AND($F23-$H23=0,$G23-$I23&gt;0),0,IF(AND($F23-$H23=0,$G23-$I23=0),0,IF(AND($F23-$H23&gt;0,$G23-$I23&gt;0,($F23-$H23)&gt;=($G23-$I23)),(($G23-$I23)^2)/(2*($F23-$H23)),IF(AND($F23-$H23&gt;0,$G23-$I23&gt;0,($F23-$H23)&lt;($G23-$I23)),($F23-$H23)/2,IF(AND(($F23-$H23)&lt;0,($G23-$I23)&lt;0, ($F23-$H23)&gt;($G23-$I23)),0,IF(AND(($F23-$H23)&lt;0,($G23-$I23)&lt;0, ($F23-$H23)&lt;($G23-$I23)),0,IF(AND(($F23-$H23)&lt;0,($G23-$I23)&lt;0, ($F23-$H23)=($G23-$I23)),0,IF(AND($F23-$H23&lt;0,$G23-$I23&gt;=0),0,IF(AND($F23-$H23&gt;=0,$G23-$I23&lt;0),0,"FEHLER"))))))))))</f>
        <v>0</v>
      </c>
      <c r="P23" s="28">
        <f t="shared" si="1"/>
        <v>0</v>
      </c>
      <c r="Q23" s="116">
        <f>PRODUCT(NodeProb_WLL3!C43:G43)</f>
        <v>0</v>
      </c>
      <c r="R23" s="116">
        <f t="shared" si="7"/>
        <v>0</v>
      </c>
      <c r="S23" s="295"/>
    </row>
    <row r="24" spans="1:21" x14ac:dyDescent="0.25">
      <c r="A24" s="297"/>
      <c r="B24">
        <v>22</v>
      </c>
      <c r="D24">
        <v>1</v>
      </c>
      <c r="E24">
        <v>4</v>
      </c>
      <c r="F24" s="224">
        <f>$B$107*($B$69)</f>
        <v>0</v>
      </c>
      <c r="G24" s="221">
        <f>$B$110*($B$69)</f>
        <v>0</v>
      </c>
      <c r="H24" s="221">
        <f>$B$107*(0)</f>
        <v>0</v>
      </c>
      <c r="I24" s="225">
        <f>$B$110*(0)</f>
        <v>0</v>
      </c>
      <c r="J24" s="28">
        <f t="shared" si="8"/>
        <v>0</v>
      </c>
      <c r="K24" s="28">
        <f t="shared" si="9"/>
        <v>0</v>
      </c>
      <c r="L24" s="108">
        <f t="shared" si="10"/>
        <v>0.5</v>
      </c>
      <c r="M24" s="30">
        <f t="shared" si="11"/>
        <v>0.5</v>
      </c>
      <c r="N24" s="28">
        <f t="shared" si="12"/>
        <v>0</v>
      </c>
      <c r="O24" s="28">
        <f t="shared" si="13"/>
        <v>0</v>
      </c>
      <c r="P24" s="28">
        <f t="shared" si="1"/>
        <v>0</v>
      </c>
      <c r="Q24" s="116">
        <f>PRODUCT(NodeProb_WLL3!C45:G45)</f>
        <v>0</v>
      </c>
      <c r="R24" s="116">
        <f t="shared" si="7"/>
        <v>0</v>
      </c>
      <c r="S24" s="295"/>
    </row>
    <row r="25" spans="1:21" x14ac:dyDescent="0.25">
      <c r="A25" s="297"/>
      <c r="B25">
        <v>23</v>
      </c>
      <c r="D25" s="119">
        <v>2</v>
      </c>
      <c r="E25">
        <v>3</v>
      </c>
      <c r="F25" s="224">
        <f>$B$108*($B$72)</f>
        <v>0.75</v>
      </c>
      <c r="G25" s="221">
        <f>$B$109*(1)</f>
        <v>1</v>
      </c>
      <c r="H25" s="221">
        <f>$B$108*($B$73)</f>
        <v>0.16666666666666666</v>
      </c>
      <c r="I25" s="225">
        <f>$B$109*($B$72)</f>
        <v>0.75</v>
      </c>
      <c r="J25" s="28">
        <f t="shared" si="8"/>
        <v>0.5</v>
      </c>
      <c r="K25" s="28">
        <f t="shared" si="9"/>
        <v>0.75</v>
      </c>
      <c r="L25" s="108">
        <f t="shared" si="10"/>
        <v>0.7857142857142857</v>
      </c>
      <c r="M25" s="30">
        <f t="shared" si="11"/>
        <v>0.2142857142857143</v>
      </c>
      <c r="N25" s="28">
        <f t="shared" si="12"/>
        <v>0.125</v>
      </c>
      <c r="O25" s="28">
        <f t="shared" si="13"/>
        <v>5.3571428571428568E-2</v>
      </c>
      <c r="P25" s="28">
        <f t="shared" si="1"/>
        <v>0.17857142857142858</v>
      </c>
      <c r="Q25" s="116">
        <f>PRODUCT(NodeProb_WLL3!C47:G47)</f>
        <v>5.070167638067484E-2</v>
      </c>
      <c r="R25" s="116">
        <f t="shared" si="7"/>
        <v>9.0538707822633638E-3</v>
      </c>
      <c r="S25" s="295"/>
    </row>
    <row r="26" spans="1:21" x14ac:dyDescent="0.25">
      <c r="A26" s="297"/>
      <c r="B26">
        <v>24</v>
      </c>
      <c r="C26" s="1"/>
      <c r="D26" s="119">
        <v>2</v>
      </c>
      <c r="E26">
        <v>3</v>
      </c>
      <c r="F26" s="226">
        <f>$B$108*($B$71)</f>
        <v>0.5</v>
      </c>
      <c r="G26" s="118">
        <f>$B$109*(1)</f>
        <v>1</v>
      </c>
      <c r="H26" s="118">
        <f>$B$108*($B$69)</f>
        <v>0</v>
      </c>
      <c r="I26" s="227">
        <f>$B$109*($B$71)</f>
        <v>0.5</v>
      </c>
      <c r="J26" s="28">
        <f t="shared" si="8"/>
        <v>0</v>
      </c>
      <c r="K26" s="28">
        <f t="shared" si="9"/>
        <v>0.5</v>
      </c>
      <c r="L26" s="108">
        <f t="shared" si="10"/>
        <v>0.5</v>
      </c>
      <c r="M26" s="30">
        <f t="shared" si="11"/>
        <v>0.5</v>
      </c>
      <c r="N26" s="28">
        <f t="shared" si="12"/>
        <v>0.25</v>
      </c>
      <c r="O26" s="28">
        <f t="shared" si="13"/>
        <v>0.25</v>
      </c>
      <c r="P26" s="28">
        <f t="shared" si="1"/>
        <v>0.5</v>
      </c>
      <c r="Q26" s="118">
        <f>PRODUCT(NodeProb_WLL3!C49:G49)</f>
        <v>5.9920162995342988E-2</v>
      </c>
      <c r="R26" s="116">
        <f t="shared" si="7"/>
        <v>2.9960081497671494E-2</v>
      </c>
      <c r="S26" s="295"/>
    </row>
    <row r="27" spans="1:21" x14ac:dyDescent="0.25">
      <c r="A27" s="297"/>
      <c r="B27" s="115">
        <v>25</v>
      </c>
      <c r="D27" s="115">
        <v>1</v>
      </c>
      <c r="E27" s="115">
        <v>3</v>
      </c>
      <c r="F27" s="222">
        <f>$B$107*($B$68)</f>
        <v>0.5</v>
      </c>
      <c r="G27" s="117">
        <f>$B$109*($B$73)</f>
        <v>0.16666666666666666</v>
      </c>
      <c r="H27" s="117">
        <f>$B$107*($B$73)</f>
        <v>0.16666666666666666</v>
      </c>
      <c r="I27" s="223">
        <f>$B$109*(0)</f>
        <v>0</v>
      </c>
      <c r="J27" s="28">
        <f t="shared" si="8"/>
        <v>0.33333333333333337</v>
      </c>
      <c r="K27" s="28">
        <f t="shared" si="9"/>
        <v>0</v>
      </c>
      <c r="L27" s="108">
        <f t="shared" si="10"/>
        <v>0.75</v>
      </c>
      <c r="M27" s="30">
        <f t="shared" si="11"/>
        <v>0.25</v>
      </c>
      <c r="N27" s="28">
        <f t="shared" si="12"/>
        <v>8.3333333333333329E-2</v>
      </c>
      <c r="O27" s="28">
        <f t="shared" si="13"/>
        <v>4.1666666666666657E-2</v>
      </c>
      <c r="P27" s="28">
        <f t="shared" si="1"/>
        <v>0.12499999999999999</v>
      </c>
      <c r="Q27" s="116">
        <f>PRODUCT(NodeProb_WLL3!C51:G51)</f>
        <v>6.4711288861134586E-2</v>
      </c>
      <c r="R27" s="117">
        <f t="shared" si="7"/>
        <v>8.0889111076418215E-3</v>
      </c>
      <c r="S27" s="295"/>
      <c r="T27" s="115"/>
      <c r="U27" s="115"/>
    </row>
    <row r="28" spans="1:21" x14ac:dyDescent="0.25">
      <c r="A28" s="297"/>
      <c r="B28">
        <v>26</v>
      </c>
      <c r="D28">
        <v>1</v>
      </c>
      <c r="E28">
        <v>3</v>
      </c>
      <c r="F28" s="224">
        <f>$B$107*($B$71)</f>
        <v>0.5</v>
      </c>
      <c r="G28" s="221">
        <f>$B$109*($B$74)</f>
        <v>0</v>
      </c>
      <c r="H28" s="221">
        <f>$B$107*($B$74)</f>
        <v>0</v>
      </c>
      <c r="I28" s="225">
        <f>$B$109*(0)</f>
        <v>0</v>
      </c>
      <c r="J28" s="28">
        <f t="shared" si="8"/>
        <v>0.5</v>
      </c>
      <c r="K28" s="28">
        <f t="shared" si="9"/>
        <v>0</v>
      </c>
      <c r="L28" s="108">
        <f t="shared" si="10"/>
        <v>1</v>
      </c>
      <c r="M28" s="30">
        <f t="shared" si="11"/>
        <v>0</v>
      </c>
      <c r="N28" s="28">
        <f t="shared" si="12"/>
        <v>0</v>
      </c>
      <c r="O28" s="28">
        <f t="shared" si="13"/>
        <v>0</v>
      </c>
      <c r="P28" s="28">
        <f t="shared" si="1"/>
        <v>0</v>
      </c>
      <c r="Q28" s="116">
        <f>PRODUCT(NodeProb_WLL3!C53:G53)</f>
        <v>2.5884515544453814E-3</v>
      </c>
      <c r="R28" s="116">
        <f t="shared" si="7"/>
        <v>0</v>
      </c>
      <c r="S28" s="295"/>
    </row>
    <row r="29" spans="1:21" x14ac:dyDescent="0.25">
      <c r="A29" s="297"/>
      <c r="B29">
        <v>27</v>
      </c>
      <c r="D29">
        <v>2</v>
      </c>
      <c r="E29">
        <v>4</v>
      </c>
      <c r="F29" s="224">
        <f>$B$108*($B$72)</f>
        <v>0.75</v>
      </c>
      <c r="G29" s="221">
        <f>$B$110*($B$72)</f>
        <v>0.75</v>
      </c>
      <c r="H29" s="221">
        <f>$B$108*($B$74)</f>
        <v>0</v>
      </c>
      <c r="I29" s="225">
        <f>$B$110*($B$74)</f>
        <v>0</v>
      </c>
      <c r="J29" s="28">
        <f t="shared" si="8"/>
        <v>0</v>
      </c>
      <c r="K29" s="28">
        <f t="shared" si="9"/>
        <v>0</v>
      </c>
      <c r="L29" s="108">
        <f t="shared" si="10"/>
        <v>0.5</v>
      </c>
      <c r="M29" s="30">
        <f t="shared" si="11"/>
        <v>0.5</v>
      </c>
      <c r="N29" s="28">
        <f t="shared" si="12"/>
        <v>0.375</v>
      </c>
      <c r="O29" s="28">
        <f t="shared" si="13"/>
        <v>0.375</v>
      </c>
      <c r="P29" s="28">
        <f t="shared" si="1"/>
        <v>0.75</v>
      </c>
      <c r="Q29" s="116">
        <f>PRODUCT(NodeProb_WLL3!C55:G55)</f>
        <v>3.6039210104201101E-2</v>
      </c>
      <c r="R29" s="116">
        <f t="shared" si="7"/>
        <v>2.7029407578150824E-2</v>
      </c>
      <c r="S29" s="295"/>
    </row>
    <row r="30" spans="1:21" x14ac:dyDescent="0.25">
      <c r="A30" s="297"/>
      <c r="B30">
        <v>28</v>
      </c>
      <c r="D30">
        <v>2</v>
      </c>
      <c r="E30">
        <v>4</v>
      </c>
      <c r="F30" s="224">
        <f>$B$108*($B$72)</f>
        <v>0.75</v>
      </c>
      <c r="G30" s="221">
        <f>$B$110*($B$72)</f>
        <v>0.75</v>
      </c>
      <c r="H30" s="221">
        <f>$B$108*($B$74)</f>
        <v>0</v>
      </c>
      <c r="I30" s="225">
        <f>$B$110*($B$74)</f>
        <v>0</v>
      </c>
      <c r="J30" s="28">
        <f t="shared" si="8"/>
        <v>0</v>
      </c>
      <c r="K30" s="28">
        <f t="shared" si="9"/>
        <v>0</v>
      </c>
      <c r="L30" s="108">
        <f t="shared" si="10"/>
        <v>0.5</v>
      </c>
      <c r="M30" s="30">
        <f t="shared" si="11"/>
        <v>0.5</v>
      </c>
      <c r="N30" s="28">
        <f t="shared" si="12"/>
        <v>0.375</v>
      </c>
      <c r="O30" s="28">
        <f t="shared" si="13"/>
        <v>0.375</v>
      </c>
      <c r="P30" s="28">
        <f t="shared" si="1"/>
        <v>0.75</v>
      </c>
      <c r="Q30" s="116">
        <f>PRODUCT(NodeProb_WLL3!C57:G57)</f>
        <v>3.6039210104201101E-2</v>
      </c>
      <c r="R30" s="116">
        <f t="shared" si="7"/>
        <v>2.7029407578150824E-2</v>
      </c>
      <c r="S30" s="295"/>
    </row>
    <row r="31" spans="1:21" x14ac:dyDescent="0.25">
      <c r="A31" s="297"/>
      <c r="B31">
        <v>29</v>
      </c>
      <c r="D31">
        <v>1</v>
      </c>
      <c r="E31">
        <v>3</v>
      </c>
      <c r="F31" s="224">
        <f>$B$107*($B$69)</f>
        <v>0</v>
      </c>
      <c r="G31" s="221">
        <f>$B$109*($B$69)</f>
        <v>0</v>
      </c>
      <c r="H31" s="221">
        <f>$B$107*(0)</f>
        <v>0</v>
      </c>
      <c r="I31" s="225">
        <f>$B$109*(0)</f>
        <v>0</v>
      </c>
      <c r="J31" s="28">
        <f t="shared" si="8"/>
        <v>0</v>
      </c>
      <c r="K31" s="28">
        <f t="shared" si="9"/>
        <v>0</v>
      </c>
      <c r="L31" s="108">
        <f t="shared" si="10"/>
        <v>0.5</v>
      </c>
      <c r="M31" s="30">
        <f t="shared" si="11"/>
        <v>0.5</v>
      </c>
      <c r="N31" s="28">
        <f t="shared" si="12"/>
        <v>0</v>
      </c>
      <c r="O31" s="28">
        <f t="shared" si="13"/>
        <v>0</v>
      </c>
      <c r="P31" s="28">
        <f t="shared" si="1"/>
        <v>0</v>
      </c>
      <c r="Q31" s="116">
        <f>PRODUCT(NodeProb_WLL3!C59:G59)</f>
        <v>0</v>
      </c>
      <c r="R31" s="116">
        <f t="shared" si="7"/>
        <v>0</v>
      </c>
      <c r="S31" s="295"/>
    </row>
    <row r="32" spans="1:21" x14ac:dyDescent="0.25">
      <c r="A32" s="297"/>
      <c r="B32">
        <v>30</v>
      </c>
      <c r="D32">
        <v>1</v>
      </c>
      <c r="E32">
        <v>3</v>
      </c>
      <c r="F32" s="224">
        <f>$B$107*($B$69)</f>
        <v>0</v>
      </c>
      <c r="G32" s="221">
        <f>$B$109*($B$69)</f>
        <v>0</v>
      </c>
      <c r="H32" s="221">
        <f>$B$107*(0)</f>
        <v>0</v>
      </c>
      <c r="I32" s="225">
        <f>$B$109*(0)</f>
        <v>0</v>
      </c>
      <c r="J32" s="28">
        <f t="shared" si="8"/>
        <v>0</v>
      </c>
      <c r="K32" s="28">
        <f t="shared" si="9"/>
        <v>0</v>
      </c>
      <c r="L32" s="108">
        <f t="shared" si="10"/>
        <v>0.5</v>
      </c>
      <c r="M32" s="30">
        <f t="shared" si="11"/>
        <v>0.5</v>
      </c>
      <c r="N32" s="28">
        <f t="shared" si="12"/>
        <v>0</v>
      </c>
      <c r="O32" s="28">
        <f t="shared" si="13"/>
        <v>0</v>
      </c>
      <c r="P32" s="28">
        <f t="shared" si="1"/>
        <v>0</v>
      </c>
      <c r="Q32" s="116">
        <f>PRODUCT(NodeProb_WLL3!C61:G61)</f>
        <v>0</v>
      </c>
      <c r="R32" s="116">
        <f t="shared" si="7"/>
        <v>0</v>
      </c>
      <c r="S32" s="295"/>
    </row>
    <row r="33" spans="1:21" x14ac:dyDescent="0.25">
      <c r="A33" s="297"/>
      <c r="B33">
        <v>31</v>
      </c>
      <c r="D33" s="119">
        <v>2</v>
      </c>
      <c r="E33">
        <v>4</v>
      </c>
      <c r="F33" s="224">
        <f>$B$108*($B$72)</f>
        <v>0.75</v>
      </c>
      <c r="G33" s="221">
        <f>$B$110*(1)</f>
        <v>1</v>
      </c>
      <c r="H33" s="221">
        <f>$B$108*($B$73)</f>
        <v>0.16666666666666666</v>
      </c>
      <c r="I33" s="225">
        <f>$B$110*($B$72)</f>
        <v>0.75</v>
      </c>
      <c r="J33" s="28">
        <f t="shared" si="8"/>
        <v>0.5</v>
      </c>
      <c r="K33" s="28">
        <f t="shared" si="9"/>
        <v>0.75</v>
      </c>
      <c r="L33" s="108">
        <f t="shared" si="10"/>
        <v>0.7857142857142857</v>
      </c>
      <c r="M33" s="30">
        <f t="shared" si="11"/>
        <v>0.2142857142857143</v>
      </c>
      <c r="N33" s="28">
        <f t="shared" si="12"/>
        <v>0.125</v>
      </c>
      <c r="O33" s="28">
        <f t="shared" si="13"/>
        <v>5.3571428571428568E-2</v>
      </c>
      <c r="P33" s="28">
        <f t="shared" si="1"/>
        <v>0.17857142857142858</v>
      </c>
      <c r="Q33" s="116">
        <f>PRODUCT(NodeProb_WLL3!C63:G63)</f>
        <v>5.070167638067484E-2</v>
      </c>
      <c r="R33" s="116">
        <f t="shared" si="7"/>
        <v>9.0538707822633638E-3</v>
      </c>
      <c r="S33" s="295"/>
    </row>
    <row r="34" spans="1:21" x14ac:dyDescent="0.25">
      <c r="A34" s="297"/>
      <c r="B34">
        <v>32</v>
      </c>
      <c r="D34" s="119">
        <v>2</v>
      </c>
      <c r="E34">
        <v>4</v>
      </c>
      <c r="F34" s="224">
        <f>$B$108*($B$71)</f>
        <v>0.5</v>
      </c>
      <c r="G34" s="221">
        <f>$B$110*(1)</f>
        <v>1</v>
      </c>
      <c r="H34" s="221">
        <f>$B$108*($B$69)</f>
        <v>0</v>
      </c>
      <c r="I34" s="225">
        <f>$B$110*($B$71)</f>
        <v>0.5</v>
      </c>
      <c r="J34" s="28">
        <f t="shared" si="8"/>
        <v>0</v>
      </c>
      <c r="K34" s="28">
        <f t="shared" si="9"/>
        <v>0.5</v>
      </c>
      <c r="L34" s="108">
        <f t="shared" si="10"/>
        <v>0.5</v>
      </c>
      <c r="M34" s="30">
        <f t="shared" si="11"/>
        <v>0.5</v>
      </c>
      <c r="N34" s="28">
        <f t="shared" si="12"/>
        <v>0.25</v>
      </c>
      <c r="O34" s="28">
        <f t="shared" si="13"/>
        <v>0.25</v>
      </c>
      <c r="P34" s="28">
        <f t="shared" si="1"/>
        <v>0.5</v>
      </c>
      <c r="Q34" s="116">
        <f>PRODUCT(NodeProb_WLL3!C65:G65)</f>
        <v>5.9920162995342988E-2</v>
      </c>
      <c r="R34" s="116">
        <f t="shared" si="7"/>
        <v>2.9960081497671494E-2</v>
      </c>
      <c r="S34" s="296"/>
    </row>
    <row r="35" spans="1:21" x14ac:dyDescent="0.25">
      <c r="A35" s="297" t="s">
        <v>56</v>
      </c>
      <c r="B35" s="115">
        <v>33</v>
      </c>
      <c r="C35" s="115"/>
      <c r="D35" s="115">
        <v>1</v>
      </c>
      <c r="E35" s="115">
        <v>3</v>
      </c>
      <c r="F35" s="222">
        <f>$B$107*($L$3*1+$M$3*1)</f>
        <v>1</v>
      </c>
      <c r="G35" s="117">
        <f>$B$109*($L$4*$B$71+$M$4*$B$72)</f>
        <v>0.5</v>
      </c>
      <c r="H35" s="117">
        <f>$B$107*($L$4*$B$71+$M$4*$B$72)</f>
        <v>0.5</v>
      </c>
      <c r="I35" s="223">
        <f>$B$109*($L$3*$B$69+$M$3*$B$73)</f>
        <v>4.1666666666666664E-2</v>
      </c>
      <c r="J35" s="28">
        <f t="shared" si="8"/>
        <v>0.54166666666666674</v>
      </c>
      <c r="K35" s="28">
        <f t="shared" si="9"/>
        <v>4.1666666666666664E-2</v>
      </c>
      <c r="L35" s="108">
        <f t="shared" si="10"/>
        <v>0.54166666666666674</v>
      </c>
      <c r="M35" s="30">
        <f t="shared" si="11"/>
        <v>0.45833333333333326</v>
      </c>
      <c r="N35" s="28">
        <f t="shared" si="12"/>
        <v>0.22916666666666666</v>
      </c>
      <c r="O35" s="28">
        <f t="shared" si="13"/>
        <v>0.21006944444444442</v>
      </c>
      <c r="P35" s="28">
        <f t="shared" si="1"/>
        <v>0.43923611111111105</v>
      </c>
      <c r="Q35" s="117">
        <f>PRODUCT(NodeProb_WLL3!D3:G3)</f>
        <v>6.729974041557997E-2</v>
      </c>
      <c r="R35" s="117">
        <f t="shared" si="7"/>
        <v>2.9560476258926615E-2</v>
      </c>
      <c r="S35" s="298">
        <f>SUM(R35:R50)</f>
        <v>0.34298653792060668</v>
      </c>
      <c r="T35" s="115"/>
      <c r="U35" s="115"/>
    </row>
    <row r="36" spans="1:21" x14ac:dyDescent="0.25">
      <c r="A36" s="297"/>
      <c r="B36">
        <v>34</v>
      </c>
      <c r="D36" s="119">
        <v>2</v>
      </c>
      <c r="E36">
        <v>4</v>
      </c>
      <c r="F36" s="224">
        <f>$B$108*($L$5*$B$72+$M$5*$B$72)</f>
        <v>0.75</v>
      </c>
      <c r="G36" s="221">
        <f>$B$110*($L$6*$B$72+$M$6*$B$72)</f>
        <v>0.75</v>
      </c>
      <c r="H36" s="221">
        <f>$B$108*($L$6*$B$74+$M$6*$B$74)</f>
        <v>0</v>
      </c>
      <c r="I36" s="225">
        <f>$B$110*($L$5*$B$74+$M$5*$B$74)</f>
        <v>0</v>
      </c>
      <c r="J36" s="28">
        <f t="shared" si="8"/>
        <v>0</v>
      </c>
      <c r="K36" s="28">
        <f t="shared" si="9"/>
        <v>0</v>
      </c>
      <c r="L36" s="108">
        <f t="shared" si="10"/>
        <v>0.5</v>
      </c>
      <c r="M36" s="30">
        <f t="shared" si="11"/>
        <v>0.5</v>
      </c>
      <c r="N36" s="28">
        <f t="shared" si="12"/>
        <v>0.375</v>
      </c>
      <c r="O36" s="28">
        <f t="shared" si="13"/>
        <v>0.375</v>
      </c>
      <c r="P36" s="28">
        <f t="shared" si="1"/>
        <v>0.75</v>
      </c>
      <c r="Q36" s="116">
        <f>PRODUCT(NodeProb_WLL3!D7:G7)</f>
        <v>7.2078420208402202E-2</v>
      </c>
      <c r="R36" s="116">
        <f t="shared" si="7"/>
        <v>5.4058815156301648E-2</v>
      </c>
      <c r="S36" s="295"/>
    </row>
    <row r="37" spans="1:21" x14ac:dyDescent="0.25">
      <c r="A37" s="297"/>
      <c r="B37">
        <v>35</v>
      </c>
      <c r="D37" s="119">
        <v>1</v>
      </c>
      <c r="E37">
        <v>3</v>
      </c>
      <c r="F37" s="224">
        <f>$B$107*($L$7*1+$M$7*1)</f>
        <v>1</v>
      </c>
      <c r="G37" s="221">
        <f>$B$109*($L$8*1+$M$8*1)</f>
        <v>1</v>
      </c>
      <c r="H37" s="221">
        <f>$B$107*($L$8*$B$68+$M$8*$B$68)</f>
        <v>0.5</v>
      </c>
      <c r="I37" s="225">
        <f>$B$109*($L$7*$B$68+$M$7*$B$68)</f>
        <v>0.5</v>
      </c>
      <c r="J37" s="28">
        <f t="shared" si="8"/>
        <v>0.5</v>
      </c>
      <c r="K37" s="28">
        <f t="shared" si="9"/>
        <v>0.5</v>
      </c>
      <c r="L37" s="108">
        <f t="shared" si="10"/>
        <v>0.5</v>
      </c>
      <c r="M37" s="30">
        <f t="shared" si="11"/>
        <v>0.5</v>
      </c>
      <c r="N37" s="28">
        <f t="shared" si="12"/>
        <v>0.25</v>
      </c>
      <c r="O37" s="28">
        <f t="shared" si="13"/>
        <v>0.25</v>
      </c>
      <c r="P37" s="28">
        <f t="shared" si="1"/>
        <v>0.5</v>
      </c>
      <c r="Q37" s="116">
        <f>PRODUCT(NodeProb_WLL3!D11:G11)</f>
        <v>0</v>
      </c>
      <c r="R37" s="116">
        <f t="shared" si="7"/>
        <v>0</v>
      </c>
      <c r="S37" s="295"/>
    </row>
    <row r="38" spans="1:21" x14ac:dyDescent="0.25">
      <c r="A38" s="297"/>
      <c r="B38" s="1">
        <v>36</v>
      </c>
      <c r="C38" s="1"/>
      <c r="D38" s="121">
        <v>2</v>
      </c>
      <c r="E38" s="1">
        <v>4</v>
      </c>
      <c r="F38" s="226">
        <f>$B$108*($L$9*$B$74+$M$9*$B$73)</f>
        <v>3.5714285714285712E-2</v>
      </c>
      <c r="G38" s="118">
        <f>$B$110*($L$10*$B$71+$M$10*$B$68)</f>
        <v>0.5</v>
      </c>
      <c r="H38" s="118">
        <f>$B$108*($L$10*0+$M$10*0)</f>
        <v>0</v>
      </c>
      <c r="I38" s="227">
        <f>$B$110*($L$9*$B$74+$M$9*$B$73)</f>
        <v>3.5714285714285712E-2</v>
      </c>
      <c r="J38" s="28">
        <f t="shared" si="8"/>
        <v>0</v>
      </c>
      <c r="K38" s="28">
        <f t="shared" si="9"/>
        <v>0.4642857142857143</v>
      </c>
      <c r="L38" s="108">
        <f t="shared" si="10"/>
        <v>3.8461538461538457E-2</v>
      </c>
      <c r="M38" s="30">
        <f t="shared" si="11"/>
        <v>0.96153846153846156</v>
      </c>
      <c r="N38" s="28">
        <f t="shared" si="12"/>
        <v>1.3736263736263735E-3</v>
      </c>
      <c r="O38" s="28">
        <f t="shared" si="13"/>
        <v>1.7857142857142856E-2</v>
      </c>
      <c r="P38" s="28">
        <f t="shared" si="1"/>
        <v>1.9230769230769228E-2</v>
      </c>
      <c r="Q38" s="118">
        <f>PRODUCT(NodeProb_WLL3!D15:G15)</f>
        <v>0.11062183937601783</v>
      </c>
      <c r="R38" s="118">
        <f t="shared" si="7"/>
        <v>2.1273430649234194E-3</v>
      </c>
      <c r="S38" s="295"/>
      <c r="T38" s="1"/>
      <c r="U38" s="1"/>
    </row>
    <row r="39" spans="1:21" x14ac:dyDescent="0.25">
      <c r="A39" s="297"/>
      <c r="B39">
        <v>37</v>
      </c>
      <c r="D39">
        <v>1</v>
      </c>
      <c r="E39">
        <v>4</v>
      </c>
      <c r="F39" s="222">
        <f>$B$107*($L$11*1+$M$11*1)</f>
        <v>1</v>
      </c>
      <c r="G39" s="117">
        <f>$B$110*($L$12*$B$71+$M$12*$B$72)</f>
        <v>0.5</v>
      </c>
      <c r="H39" s="117">
        <f>$B$107*($L$12*$B$71+$M$12*$B$72)</f>
        <v>0.5</v>
      </c>
      <c r="I39" s="223">
        <f>$B$110*($L$11*$B$69+$M$11*$B$73)</f>
        <v>4.1666666666666664E-2</v>
      </c>
      <c r="J39" s="28">
        <f t="shared" si="8"/>
        <v>0.54166666666666674</v>
      </c>
      <c r="K39" s="28">
        <f t="shared" si="9"/>
        <v>4.1666666666666664E-2</v>
      </c>
      <c r="L39" s="108">
        <f t="shared" si="10"/>
        <v>0.54166666666666674</v>
      </c>
      <c r="M39" s="30">
        <f t="shared" si="11"/>
        <v>0.45833333333333326</v>
      </c>
      <c r="N39" s="28">
        <f t="shared" si="12"/>
        <v>0.22916666666666666</v>
      </c>
      <c r="O39" s="28">
        <f t="shared" si="13"/>
        <v>0.21006944444444442</v>
      </c>
      <c r="P39" s="28">
        <f t="shared" si="1"/>
        <v>0.43923611111111105</v>
      </c>
      <c r="Q39" s="116">
        <f>PRODUCT(NodeProb_WLL3!D19:G19)</f>
        <v>6.729974041557997E-2</v>
      </c>
      <c r="R39" s="116">
        <f t="shared" si="7"/>
        <v>2.9560476258926615E-2</v>
      </c>
      <c r="S39" s="295"/>
    </row>
    <row r="40" spans="1:21" x14ac:dyDescent="0.25">
      <c r="A40" s="297"/>
      <c r="B40">
        <v>38</v>
      </c>
      <c r="D40" s="119">
        <v>2</v>
      </c>
      <c r="E40">
        <v>3</v>
      </c>
      <c r="F40" s="224">
        <f>$B$108*($L$13*$B$72+$M$13*$B$72)</f>
        <v>0.75</v>
      </c>
      <c r="G40" s="221">
        <f>$B$109*($L$14*$B$72+$M$14*$B$72)</f>
        <v>0.75</v>
      </c>
      <c r="H40" s="221">
        <f>$B$108*($L$14*$B$74+$M$14*$B$74)</f>
        <v>0</v>
      </c>
      <c r="I40" s="225">
        <f>$B$109*($L$13*$B$74+$M$13*$B$74)</f>
        <v>0</v>
      </c>
      <c r="J40" s="28">
        <f t="shared" si="8"/>
        <v>0</v>
      </c>
      <c r="K40" s="28">
        <f t="shared" si="9"/>
        <v>0</v>
      </c>
      <c r="L40" s="108">
        <f t="shared" si="10"/>
        <v>0.5</v>
      </c>
      <c r="M40" s="30">
        <f t="shared" si="11"/>
        <v>0.5</v>
      </c>
      <c r="N40" s="28">
        <f t="shared" si="12"/>
        <v>0.375</v>
      </c>
      <c r="O40" s="28">
        <f t="shared" si="13"/>
        <v>0.375</v>
      </c>
      <c r="P40" s="28">
        <f t="shared" si="1"/>
        <v>0.75</v>
      </c>
      <c r="Q40" s="116">
        <f>PRODUCT(NodeProb_WLL3!D23:G23)</f>
        <v>7.2078420208402202E-2</v>
      </c>
      <c r="R40" s="116">
        <f t="shared" si="7"/>
        <v>5.4058815156301648E-2</v>
      </c>
      <c r="S40" s="295"/>
    </row>
    <row r="41" spans="1:21" x14ac:dyDescent="0.25">
      <c r="A41" s="297"/>
      <c r="B41">
        <v>39</v>
      </c>
      <c r="D41" s="119">
        <v>1</v>
      </c>
      <c r="E41">
        <v>4</v>
      </c>
      <c r="F41" s="224">
        <f>$B$107*($L$15*1+$M$15*1)</f>
        <v>1</v>
      </c>
      <c r="G41" s="221">
        <f>$B$110*($L$16*1+$M$16*1)</f>
        <v>1</v>
      </c>
      <c r="H41" s="221">
        <f>$B$107*($L$16*$B$68+$M$16*$B$68)</f>
        <v>0.5</v>
      </c>
      <c r="I41" s="225">
        <f>$B$110*($L$15*$B$68+$M$15*$B$68)</f>
        <v>0.5</v>
      </c>
      <c r="J41" s="28">
        <f t="shared" si="8"/>
        <v>0.5</v>
      </c>
      <c r="K41" s="28">
        <f t="shared" si="9"/>
        <v>0.5</v>
      </c>
      <c r="L41" s="108">
        <f t="shared" si="10"/>
        <v>0.5</v>
      </c>
      <c r="M41" s="30">
        <f t="shared" si="11"/>
        <v>0.5</v>
      </c>
      <c r="N41" s="28">
        <f t="shared" si="12"/>
        <v>0.25</v>
      </c>
      <c r="O41" s="28">
        <f t="shared" si="13"/>
        <v>0.25</v>
      </c>
      <c r="P41" s="28">
        <f t="shared" si="1"/>
        <v>0.5</v>
      </c>
      <c r="Q41" s="116">
        <f>PRODUCT(NodeProb_WLL3!D27:G27)</f>
        <v>0</v>
      </c>
      <c r="R41" s="116">
        <f t="shared" si="7"/>
        <v>0</v>
      </c>
      <c r="S41" s="295"/>
    </row>
    <row r="42" spans="1:21" x14ac:dyDescent="0.25">
      <c r="A42" s="297"/>
      <c r="B42" s="1">
        <v>40</v>
      </c>
      <c r="C42" s="1"/>
      <c r="D42" s="121">
        <v>2</v>
      </c>
      <c r="E42" s="1">
        <v>3</v>
      </c>
      <c r="F42" s="226">
        <f>$B$108*($L$17*$B$74+$M$17*$B$73)</f>
        <v>3.5714285714285712E-2</v>
      </c>
      <c r="G42" s="118">
        <f>$B$109*($L$18*$B$71+$M$18*$B$68)</f>
        <v>0.5</v>
      </c>
      <c r="H42" s="118">
        <f>$B$108*($L$18*0+$M$18*0)</f>
        <v>0</v>
      </c>
      <c r="I42" s="227">
        <f>$B$109*($L$17*$B$74+$M$17*$B$73)</f>
        <v>3.5714285714285712E-2</v>
      </c>
      <c r="J42" s="28">
        <f t="shared" si="8"/>
        <v>0</v>
      </c>
      <c r="K42" s="28">
        <f t="shared" si="9"/>
        <v>0.4642857142857143</v>
      </c>
      <c r="L42" s="108">
        <f t="shared" si="10"/>
        <v>3.8461538461538457E-2</v>
      </c>
      <c r="M42" s="30">
        <f t="shared" si="11"/>
        <v>0.96153846153846156</v>
      </c>
      <c r="N42" s="28">
        <f t="shared" si="12"/>
        <v>1.3736263736263735E-3</v>
      </c>
      <c r="O42" s="28">
        <f t="shared" si="13"/>
        <v>1.7857142857142856E-2</v>
      </c>
      <c r="P42" s="28">
        <f t="shared" si="1"/>
        <v>1.9230769230769228E-2</v>
      </c>
      <c r="Q42" s="118">
        <f>PRODUCT(NodeProb_WLL3!D31:G31)</f>
        <v>0.11062183937601783</v>
      </c>
      <c r="R42" s="118">
        <f t="shared" si="7"/>
        <v>2.1273430649234194E-3</v>
      </c>
      <c r="S42" s="295"/>
      <c r="T42" s="1"/>
      <c r="U42" s="1"/>
    </row>
    <row r="43" spans="1:21" x14ac:dyDescent="0.25">
      <c r="A43" s="297"/>
      <c r="B43">
        <v>41</v>
      </c>
      <c r="D43">
        <v>2</v>
      </c>
      <c r="E43" s="115">
        <v>3</v>
      </c>
      <c r="F43" s="222">
        <f>$B$108*($L$19*1+$M$19*1)</f>
        <v>1</v>
      </c>
      <c r="G43" s="117">
        <f>$B$109*($L$20*$B$71+$M$20*$B$72)</f>
        <v>0.5</v>
      </c>
      <c r="H43" s="117">
        <f>$B$108*($L$20*$B$71+$M$20*$B$72)</f>
        <v>0.5</v>
      </c>
      <c r="I43" s="223">
        <f>$B$109*($L$19*$B$69+$M$19*$B$73)</f>
        <v>4.1666666666666664E-2</v>
      </c>
      <c r="J43" s="28">
        <f t="shared" si="8"/>
        <v>0.54166666666666674</v>
      </c>
      <c r="K43" s="28">
        <f t="shared" si="9"/>
        <v>4.1666666666666664E-2</v>
      </c>
      <c r="L43" s="108">
        <f t="shared" si="10"/>
        <v>0.54166666666666674</v>
      </c>
      <c r="M43" s="30">
        <f t="shared" si="11"/>
        <v>0.45833333333333326</v>
      </c>
      <c r="N43" s="28">
        <f t="shared" si="12"/>
        <v>0.22916666666666666</v>
      </c>
      <c r="O43" s="28">
        <f t="shared" si="13"/>
        <v>0.21006944444444442</v>
      </c>
      <c r="P43" s="28">
        <f t="shared" si="1"/>
        <v>0.43923611111111105</v>
      </c>
      <c r="Q43" s="116">
        <f>PRODUCT(NodeProb_WLL3!D35:G35)</f>
        <v>6.729974041557997E-2</v>
      </c>
      <c r="R43" s="116">
        <f t="shared" si="7"/>
        <v>2.9560476258926615E-2</v>
      </c>
      <c r="S43" s="295"/>
    </row>
    <row r="44" spans="1:21" x14ac:dyDescent="0.25">
      <c r="A44" s="297"/>
      <c r="B44">
        <v>42</v>
      </c>
      <c r="D44" s="119">
        <v>1</v>
      </c>
      <c r="E44">
        <v>4</v>
      </c>
      <c r="F44" s="224">
        <f>$B$107*($L$21*$B$72+$M$21*$B$72)</f>
        <v>0.75</v>
      </c>
      <c r="G44" s="221">
        <f>$B$110*($L$22*$B$72+$M$22*$B$72)</f>
        <v>0.75</v>
      </c>
      <c r="H44" s="221">
        <f>$B$107*($L$22*$B$74+$M$22*$B$74)</f>
        <v>0</v>
      </c>
      <c r="I44" s="225">
        <f>$B$110*($L$21*$B$74+$M$21*$B$74)</f>
        <v>0</v>
      </c>
      <c r="J44" s="28">
        <f t="shared" si="8"/>
        <v>0</v>
      </c>
      <c r="K44" s="28">
        <f t="shared" si="9"/>
        <v>0</v>
      </c>
      <c r="L44" s="108">
        <f t="shared" si="10"/>
        <v>0.5</v>
      </c>
      <c r="M44" s="30">
        <f t="shared" si="11"/>
        <v>0.5</v>
      </c>
      <c r="N44" s="28">
        <f t="shared" si="12"/>
        <v>0.375</v>
      </c>
      <c r="O44" s="28">
        <f t="shared" si="13"/>
        <v>0.375</v>
      </c>
      <c r="P44" s="28">
        <f t="shared" si="1"/>
        <v>0.75</v>
      </c>
      <c r="Q44" s="116">
        <f>PRODUCT(NodeProb_WLL3!D39:G39)</f>
        <v>7.2078420208402202E-2</v>
      </c>
      <c r="R44" s="116">
        <f t="shared" si="7"/>
        <v>5.4058815156301648E-2</v>
      </c>
      <c r="S44" s="295"/>
    </row>
    <row r="45" spans="1:21" x14ac:dyDescent="0.25">
      <c r="A45" s="297"/>
      <c r="B45">
        <v>43</v>
      </c>
      <c r="D45" s="119">
        <v>2</v>
      </c>
      <c r="E45">
        <v>3</v>
      </c>
      <c r="F45" s="224">
        <f>$B$108*($L$23*1+$M$23*1)</f>
        <v>1</v>
      </c>
      <c r="G45" s="221">
        <f>$B$109*($L$24*1+$M$24*1)</f>
        <v>1</v>
      </c>
      <c r="H45" s="221">
        <f>$B$108*($L$24*$B$68+$M$24*$B$68)</f>
        <v>0.5</v>
      </c>
      <c r="I45" s="225">
        <f>$B$109*($L$23*$B$68+$M$23*$B$68)</f>
        <v>0.5</v>
      </c>
      <c r="J45" s="28">
        <f t="shared" si="8"/>
        <v>0.5</v>
      </c>
      <c r="K45" s="28">
        <f t="shared" si="9"/>
        <v>0.5</v>
      </c>
      <c r="L45" s="108">
        <f t="shared" si="10"/>
        <v>0.5</v>
      </c>
      <c r="M45" s="30">
        <f t="shared" si="11"/>
        <v>0.5</v>
      </c>
      <c r="N45" s="28">
        <f t="shared" si="12"/>
        <v>0.25</v>
      </c>
      <c r="O45" s="28">
        <f t="shared" si="13"/>
        <v>0.25</v>
      </c>
      <c r="P45" s="28">
        <f t="shared" si="1"/>
        <v>0.5</v>
      </c>
      <c r="Q45" s="116">
        <f>PRODUCT(NodeProb_WLL3!D43:G43)</f>
        <v>0</v>
      </c>
      <c r="R45" s="116">
        <f t="shared" si="7"/>
        <v>0</v>
      </c>
      <c r="S45" s="295"/>
    </row>
    <row r="46" spans="1:21" x14ac:dyDescent="0.25">
      <c r="A46" s="297"/>
      <c r="B46">
        <v>44</v>
      </c>
      <c r="D46" s="119">
        <v>1</v>
      </c>
      <c r="E46" s="1">
        <v>4</v>
      </c>
      <c r="F46" s="226">
        <f>$B$107*($L$25*$B$74+$M$25*$B$73)</f>
        <v>3.5714285714285712E-2</v>
      </c>
      <c r="G46" s="118">
        <f>$B$110*($L$26*$B$71+$M$26*$B$68)</f>
        <v>0.5</v>
      </c>
      <c r="H46" s="118">
        <f>$B$107*($L$26*0+$M$26*0)</f>
        <v>0</v>
      </c>
      <c r="I46" s="227">
        <f>$B$110*($L$25*$B$74+$M$25*$B$73)</f>
        <v>3.5714285714285712E-2</v>
      </c>
      <c r="J46" s="28">
        <f t="shared" si="8"/>
        <v>0</v>
      </c>
      <c r="K46" s="28">
        <f t="shared" si="9"/>
        <v>0.4642857142857143</v>
      </c>
      <c r="L46" s="108">
        <f t="shared" si="10"/>
        <v>3.8461538461538457E-2</v>
      </c>
      <c r="M46" s="30">
        <f t="shared" si="11"/>
        <v>0.96153846153846156</v>
      </c>
      <c r="N46" s="28">
        <f t="shared" si="12"/>
        <v>1.3736263736263735E-3</v>
      </c>
      <c r="O46" s="28">
        <f t="shared" si="13"/>
        <v>1.7857142857142856E-2</v>
      </c>
      <c r="P46" s="28">
        <f t="shared" si="1"/>
        <v>1.9230769230769228E-2</v>
      </c>
      <c r="Q46" s="118">
        <f>PRODUCT(NodeProb_WLL3!D47:G47)</f>
        <v>0.11062183937601783</v>
      </c>
      <c r="R46" s="116">
        <f t="shared" si="7"/>
        <v>2.1273430649234194E-3</v>
      </c>
      <c r="S46" s="295"/>
    </row>
    <row r="47" spans="1:21" x14ac:dyDescent="0.25">
      <c r="A47" s="297"/>
      <c r="B47" s="115">
        <v>45</v>
      </c>
      <c r="C47" s="115"/>
      <c r="D47" s="115">
        <v>2</v>
      </c>
      <c r="E47">
        <v>4</v>
      </c>
      <c r="F47" s="222">
        <f>$B$108*($L$27*1+$M$27*1)</f>
        <v>1</v>
      </c>
      <c r="G47" s="117">
        <f>$B$110*($L$28*$B$71+$M$28*$B$72)</f>
        <v>0.5</v>
      </c>
      <c r="H47" s="117">
        <f>$B$108*($L$28*$B$71+$M$28*$B$72)</f>
        <v>0.5</v>
      </c>
      <c r="I47" s="223">
        <f>$B$110*($L$27*$B$69+$M$27*$B$73)</f>
        <v>4.1666666666666664E-2</v>
      </c>
      <c r="J47" s="28">
        <f t="shared" si="8"/>
        <v>0.54166666666666674</v>
      </c>
      <c r="K47" s="28">
        <f t="shared" si="9"/>
        <v>4.1666666666666664E-2</v>
      </c>
      <c r="L47" s="108">
        <f t="shared" si="10"/>
        <v>0.54166666666666674</v>
      </c>
      <c r="M47" s="30">
        <f t="shared" si="11"/>
        <v>0.45833333333333326</v>
      </c>
      <c r="N47" s="28">
        <f t="shared" si="12"/>
        <v>0.22916666666666666</v>
      </c>
      <c r="O47" s="28">
        <f t="shared" si="13"/>
        <v>0.21006944444444442</v>
      </c>
      <c r="P47" s="28">
        <f t="shared" si="1"/>
        <v>0.43923611111111105</v>
      </c>
      <c r="Q47" s="116">
        <f>PRODUCT(NodeProb_WLL3!D51:G51)</f>
        <v>6.729974041557997E-2</v>
      </c>
      <c r="R47" s="117">
        <f t="shared" si="7"/>
        <v>2.9560476258926615E-2</v>
      </c>
      <c r="S47" s="295"/>
      <c r="T47" s="115"/>
      <c r="U47" s="115"/>
    </row>
    <row r="48" spans="1:21" x14ac:dyDescent="0.25">
      <c r="A48" s="297"/>
      <c r="B48">
        <v>46</v>
      </c>
      <c r="D48" s="119">
        <v>1</v>
      </c>
      <c r="E48">
        <v>3</v>
      </c>
      <c r="F48" s="224">
        <f>$B$107*($L$29*$B$72+$M$29*$B$72)</f>
        <v>0.75</v>
      </c>
      <c r="G48" s="221">
        <f>$B$109*($L$30*$B$72+$M$30*$B$72)</f>
        <v>0.75</v>
      </c>
      <c r="H48" s="221">
        <f>$B$107*($L$30*$B$74+$M$30*$B$74)</f>
        <v>0</v>
      </c>
      <c r="I48" s="225">
        <f>$B$109*($L$29*$B$74+$M$29*$B$74)</f>
        <v>0</v>
      </c>
      <c r="J48" s="28">
        <f t="shared" si="8"/>
        <v>0</v>
      </c>
      <c r="K48" s="28">
        <f t="shared" si="9"/>
        <v>0</v>
      </c>
      <c r="L48" s="108">
        <f t="shared" si="10"/>
        <v>0.5</v>
      </c>
      <c r="M48" s="30">
        <f t="shared" si="11"/>
        <v>0.5</v>
      </c>
      <c r="N48" s="28">
        <f t="shared" si="12"/>
        <v>0.375</v>
      </c>
      <c r="O48" s="28">
        <f t="shared" si="13"/>
        <v>0.375</v>
      </c>
      <c r="P48" s="28">
        <f t="shared" si="1"/>
        <v>0.75</v>
      </c>
      <c r="Q48" s="116">
        <f>PRODUCT(NodeProb_WLL3!D55:G55)</f>
        <v>7.2078420208402202E-2</v>
      </c>
      <c r="R48" s="116">
        <f t="shared" si="7"/>
        <v>5.4058815156301648E-2</v>
      </c>
      <c r="S48" s="295"/>
    </row>
    <row r="49" spans="1:21" x14ac:dyDescent="0.25">
      <c r="A49" s="297"/>
      <c r="B49">
        <v>47</v>
      </c>
      <c r="D49" s="119">
        <v>2</v>
      </c>
      <c r="E49">
        <v>4</v>
      </c>
      <c r="F49" s="224">
        <f>$B$108*($L$31*1+$M$31*1)</f>
        <v>1</v>
      </c>
      <c r="G49" s="221">
        <f>$B$110*($L$32*1+$M$32*1)</f>
        <v>1</v>
      </c>
      <c r="H49" s="221">
        <f>$B$108*($L$32*$B$68+$M$32*$B$68)</f>
        <v>0.5</v>
      </c>
      <c r="I49" s="225">
        <f>$B$110*($L$31*$B$68+$M$31*$B$68)</f>
        <v>0.5</v>
      </c>
      <c r="J49" s="28">
        <f t="shared" si="8"/>
        <v>0.5</v>
      </c>
      <c r="K49" s="28">
        <f t="shared" si="9"/>
        <v>0.5</v>
      </c>
      <c r="L49" s="108">
        <f t="shared" si="10"/>
        <v>0.5</v>
      </c>
      <c r="M49" s="30">
        <f t="shared" si="11"/>
        <v>0.5</v>
      </c>
      <c r="N49" s="28">
        <f t="shared" si="12"/>
        <v>0.25</v>
      </c>
      <c r="O49" s="28">
        <f t="shared" si="13"/>
        <v>0.25</v>
      </c>
      <c r="P49" s="28">
        <f t="shared" si="1"/>
        <v>0.5</v>
      </c>
      <c r="Q49" s="116">
        <f>PRODUCT(NodeProb_WLL3!D59:G59)</f>
        <v>0</v>
      </c>
      <c r="R49" s="116">
        <f t="shared" si="7"/>
        <v>0</v>
      </c>
      <c r="S49" s="295"/>
    </row>
    <row r="50" spans="1:21" x14ac:dyDescent="0.25">
      <c r="A50" s="297"/>
      <c r="B50">
        <v>48</v>
      </c>
      <c r="D50" s="119">
        <v>1</v>
      </c>
      <c r="E50" s="1">
        <v>3</v>
      </c>
      <c r="F50" s="226">
        <f>$B$107*($L$33*$B$74+$M$33*$B$73)</f>
        <v>3.5714285714285712E-2</v>
      </c>
      <c r="G50" s="118">
        <f>$B$109*($L$34*$B$71+$M$34*$B$68)</f>
        <v>0.5</v>
      </c>
      <c r="H50" s="118">
        <f>$B$107*($L$34*0+$M$34*0)</f>
        <v>0</v>
      </c>
      <c r="I50" s="227">
        <f>$B$109*($L$33*$B$74+$M$33*$B$73)</f>
        <v>3.5714285714285712E-2</v>
      </c>
      <c r="J50" s="28">
        <f t="shared" si="8"/>
        <v>0</v>
      </c>
      <c r="K50" s="28">
        <f t="shared" si="9"/>
        <v>0.4642857142857143</v>
      </c>
      <c r="L50" s="108">
        <f t="shared" si="10"/>
        <v>3.8461538461538457E-2</v>
      </c>
      <c r="M50" s="30">
        <f t="shared" si="11"/>
        <v>0.96153846153846156</v>
      </c>
      <c r="N50" s="28">
        <f t="shared" si="12"/>
        <v>1.3736263736263735E-3</v>
      </c>
      <c r="O50" s="28">
        <f t="shared" si="13"/>
        <v>1.7857142857142856E-2</v>
      </c>
      <c r="P50" s="28">
        <f t="shared" si="1"/>
        <v>1.9230769230769228E-2</v>
      </c>
      <c r="Q50" s="116">
        <f>PRODUCT(NodeProb_WLL3!D63:G63)</f>
        <v>0.11062183937601783</v>
      </c>
      <c r="R50" s="116">
        <f t="shared" si="7"/>
        <v>2.1273430649234194E-3</v>
      </c>
      <c r="S50" s="296"/>
    </row>
    <row r="51" spans="1:21" x14ac:dyDescent="0.25">
      <c r="A51" s="292" t="s">
        <v>57</v>
      </c>
      <c r="B51" s="115">
        <v>49</v>
      </c>
      <c r="C51" s="115"/>
      <c r="D51" s="115">
        <v>1</v>
      </c>
      <c r="E51" s="115">
        <v>4</v>
      </c>
      <c r="F51" s="224">
        <f>$J$35</f>
        <v>0.54166666666666674</v>
      </c>
      <c r="G51" s="224">
        <f>$K$36</f>
        <v>0</v>
      </c>
      <c r="H51" s="224">
        <f>$L$36*$J$5+$M$36*$J$6</f>
        <v>0</v>
      </c>
      <c r="I51" s="224">
        <f>$L$35*$K$3+$M$35*$K$4</f>
        <v>0</v>
      </c>
      <c r="J51" s="28">
        <f t="shared" si="8"/>
        <v>0.54166666666666674</v>
      </c>
      <c r="K51" s="28">
        <f t="shared" si="9"/>
        <v>0</v>
      </c>
      <c r="L51" s="108">
        <f t="shared" si="10"/>
        <v>1</v>
      </c>
      <c r="M51" s="30">
        <f t="shared" si="11"/>
        <v>0</v>
      </c>
      <c r="N51" s="28">
        <f t="shared" si="12"/>
        <v>0</v>
      </c>
      <c r="O51" s="28">
        <f t="shared" si="13"/>
        <v>0</v>
      </c>
      <c r="P51" s="28">
        <f t="shared" si="1"/>
        <v>0</v>
      </c>
      <c r="Q51" s="117">
        <f>PRODUCT(NodeProb_WLL3!E3:G3)</f>
        <v>0.13937816062398217</v>
      </c>
      <c r="R51" s="117">
        <f t="shared" si="7"/>
        <v>0</v>
      </c>
      <c r="S51" s="295">
        <f>SUM(R51:R58)</f>
        <v>0.20191872068961297</v>
      </c>
      <c r="T51" s="115"/>
      <c r="U51" s="115"/>
    </row>
    <row r="52" spans="1:21" x14ac:dyDescent="0.25">
      <c r="A52" s="293"/>
      <c r="B52">
        <v>50</v>
      </c>
      <c r="D52" s="119">
        <v>1</v>
      </c>
      <c r="E52">
        <v>4</v>
      </c>
      <c r="F52" s="224">
        <f>$J$37</f>
        <v>0.5</v>
      </c>
      <c r="G52" s="224">
        <f>$K$38</f>
        <v>0.4642857142857143</v>
      </c>
      <c r="H52" s="224">
        <f>$L$38*$J$9+$M$38*$J$10</f>
        <v>1.9230769230769228E-2</v>
      </c>
      <c r="I52" s="224">
        <f>$L$37*$K$7+$M$37*$K$8</f>
        <v>0</v>
      </c>
      <c r="J52" s="28">
        <f t="shared" si="8"/>
        <v>3.5714285714285698E-2</v>
      </c>
      <c r="K52" s="28">
        <f t="shared" si="9"/>
        <v>0</v>
      </c>
      <c r="L52" s="108">
        <f t="shared" si="10"/>
        <v>0.51714285714285713</v>
      </c>
      <c r="M52" s="30">
        <f t="shared" si="11"/>
        <v>0.48285714285714287</v>
      </c>
      <c r="N52" s="28">
        <f t="shared" si="12"/>
        <v>0.23214285714285715</v>
      </c>
      <c r="O52" s="28">
        <f t="shared" si="13"/>
        <v>0.22418367346938775</v>
      </c>
      <c r="P52" s="28">
        <f t="shared" si="1"/>
        <v>0.45632653061224493</v>
      </c>
      <c r="Q52" s="116">
        <f>PRODUCT(NodeProb_WLL3!E11:G11)</f>
        <v>0.11062183937601783</v>
      </c>
      <c r="R52" s="116">
        <f t="shared" si="7"/>
        <v>5.0479680172403243E-2</v>
      </c>
      <c r="S52" s="295"/>
    </row>
    <row r="53" spans="1:21" x14ac:dyDescent="0.25">
      <c r="A53" s="293"/>
      <c r="B53">
        <v>51</v>
      </c>
      <c r="D53" s="119">
        <v>1</v>
      </c>
      <c r="E53">
        <v>3</v>
      </c>
      <c r="F53" s="224">
        <f>$J$39</f>
        <v>0.54166666666666674</v>
      </c>
      <c r="G53" s="224">
        <f>$K$40</f>
        <v>0</v>
      </c>
      <c r="H53" s="224">
        <f>$L$40*$J$13+$M$40*$J$14</f>
        <v>0</v>
      </c>
      <c r="I53" s="224">
        <f>$L$39*$K$11+$M$39*$K$12</f>
        <v>0</v>
      </c>
      <c r="J53" s="28">
        <f t="shared" si="8"/>
        <v>0.54166666666666674</v>
      </c>
      <c r="K53" s="28">
        <f t="shared" si="9"/>
        <v>0</v>
      </c>
      <c r="L53" s="108">
        <f t="shared" si="10"/>
        <v>1</v>
      </c>
      <c r="M53" s="30">
        <f t="shared" si="11"/>
        <v>0</v>
      </c>
      <c r="N53" s="28">
        <f t="shared" si="12"/>
        <v>0</v>
      </c>
      <c r="O53" s="28">
        <f t="shared" si="13"/>
        <v>0</v>
      </c>
      <c r="P53" s="28">
        <f t="shared" si="1"/>
        <v>0</v>
      </c>
      <c r="Q53" s="116">
        <f>PRODUCT(NodeProb_WLL3!E19:G19)</f>
        <v>0.13937816062398217</v>
      </c>
      <c r="R53" s="116">
        <f t="shared" si="7"/>
        <v>0</v>
      </c>
      <c r="S53" s="295"/>
    </row>
    <row r="54" spans="1:21" x14ac:dyDescent="0.25">
      <c r="A54" s="293"/>
      <c r="B54">
        <v>52</v>
      </c>
      <c r="D54" s="119">
        <v>1</v>
      </c>
      <c r="E54">
        <v>3</v>
      </c>
      <c r="F54" s="224">
        <f>$J$41</f>
        <v>0.5</v>
      </c>
      <c r="G54" s="224">
        <f>$K$42</f>
        <v>0.4642857142857143</v>
      </c>
      <c r="H54" s="224">
        <f>$L$42*$J$17+$M$42*$J$18</f>
        <v>1.9230769230769228E-2</v>
      </c>
      <c r="I54" s="224">
        <f>$L$41*$K$15+$M$41*$K$16</f>
        <v>0</v>
      </c>
      <c r="J54" s="28">
        <f t="shared" si="8"/>
        <v>3.5714285714285698E-2</v>
      </c>
      <c r="K54" s="28">
        <f t="shared" si="9"/>
        <v>0</v>
      </c>
      <c r="L54" s="108">
        <f t="shared" si="10"/>
        <v>0.51714285714285713</v>
      </c>
      <c r="M54" s="30">
        <f t="shared" si="11"/>
        <v>0.48285714285714287</v>
      </c>
      <c r="N54" s="28">
        <f t="shared" si="12"/>
        <v>0.23214285714285715</v>
      </c>
      <c r="O54" s="28">
        <f t="shared" si="13"/>
        <v>0.22418367346938775</v>
      </c>
      <c r="P54" s="28">
        <f t="shared" si="1"/>
        <v>0.45632653061224493</v>
      </c>
      <c r="Q54" s="116">
        <f>PRODUCT(NodeProb_WLL3!E27:G27)</f>
        <v>0.11062183937601783</v>
      </c>
      <c r="R54" s="116">
        <f t="shared" si="7"/>
        <v>5.0479680172403243E-2</v>
      </c>
      <c r="S54" s="295"/>
    </row>
    <row r="55" spans="1:21" x14ac:dyDescent="0.25">
      <c r="A55" s="293"/>
      <c r="B55">
        <v>53</v>
      </c>
      <c r="D55" s="119">
        <v>2</v>
      </c>
      <c r="E55">
        <v>4</v>
      </c>
      <c r="F55" s="224">
        <f>$J$43</f>
        <v>0.54166666666666674</v>
      </c>
      <c r="G55" s="224">
        <f>$K$44</f>
        <v>0</v>
      </c>
      <c r="H55" s="224">
        <f>$L$44*$J$21+$M$44*$J$22</f>
        <v>0</v>
      </c>
      <c r="I55" s="224">
        <f>$L$43*$K$19+$M$43*$K$20</f>
        <v>0</v>
      </c>
      <c r="J55" s="28">
        <f t="shared" si="8"/>
        <v>0.54166666666666674</v>
      </c>
      <c r="K55" s="28">
        <f t="shared" si="9"/>
        <v>0</v>
      </c>
      <c r="L55" s="108">
        <f t="shared" si="10"/>
        <v>1</v>
      </c>
      <c r="M55" s="30">
        <f t="shared" si="11"/>
        <v>0</v>
      </c>
      <c r="N55" s="28">
        <f t="shared" si="12"/>
        <v>0</v>
      </c>
      <c r="O55" s="28">
        <f t="shared" si="13"/>
        <v>0</v>
      </c>
      <c r="P55" s="28">
        <f t="shared" si="1"/>
        <v>0</v>
      </c>
      <c r="Q55" s="116">
        <f>PRODUCT(NodeProb_WLL3!E35:G35)</f>
        <v>0.13937816062398217</v>
      </c>
      <c r="R55" s="116">
        <f t="shared" si="7"/>
        <v>0</v>
      </c>
      <c r="S55" s="295"/>
    </row>
    <row r="56" spans="1:21" x14ac:dyDescent="0.25">
      <c r="A56" s="293"/>
      <c r="B56">
        <v>54</v>
      </c>
      <c r="D56" s="119">
        <v>2</v>
      </c>
      <c r="E56">
        <v>4</v>
      </c>
      <c r="F56" s="224">
        <f>$J$45</f>
        <v>0.5</v>
      </c>
      <c r="G56" s="224">
        <f>$K$46</f>
        <v>0.4642857142857143</v>
      </c>
      <c r="H56" s="224">
        <f>$L$46*$J$25+$M$46*$J$26</f>
        <v>1.9230769230769228E-2</v>
      </c>
      <c r="I56" s="224">
        <f>$L$45*$K$23+$M$45*$K$24</f>
        <v>0</v>
      </c>
      <c r="J56" s="28">
        <f t="shared" si="8"/>
        <v>3.5714285714285698E-2</v>
      </c>
      <c r="K56" s="28">
        <f t="shared" si="9"/>
        <v>0</v>
      </c>
      <c r="L56" s="108">
        <f t="shared" si="10"/>
        <v>0.51714285714285713</v>
      </c>
      <c r="M56" s="30">
        <f t="shared" si="11"/>
        <v>0.48285714285714287</v>
      </c>
      <c r="N56" s="28">
        <f t="shared" si="12"/>
        <v>0.23214285714285715</v>
      </c>
      <c r="O56" s="28">
        <f t="shared" si="13"/>
        <v>0.22418367346938775</v>
      </c>
      <c r="P56" s="28">
        <f t="shared" si="1"/>
        <v>0.45632653061224493</v>
      </c>
      <c r="Q56" s="116">
        <f>PRODUCT(NodeProb_WLL3!E43:G43)</f>
        <v>0.11062183937601783</v>
      </c>
      <c r="R56" s="116">
        <f t="shared" si="7"/>
        <v>5.0479680172403243E-2</v>
      </c>
      <c r="S56" s="295"/>
    </row>
    <row r="57" spans="1:21" x14ac:dyDescent="0.25">
      <c r="A57" s="293"/>
      <c r="B57">
        <v>55</v>
      </c>
      <c r="D57" s="119">
        <v>2</v>
      </c>
      <c r="E57">
        <v>3</v>
      </c>
      <c r="F57" s="224">
        <f>$J$47</f>
        <v>0.54166666666666674</v>
      </c>
      <c r="G57" s="224">
        <f>$K$48</f>
        <v>0</v>
      </c>
      <c r="H57" s="224">
        <f>$L$48*$J$29+$M$48*$J$30</f>
        <v>0</v>
      </c>
      <c r="I57" s="224">
        <f>$L$47*$K$27+$M$47*$K$28</f>
        <v>0</v>
      </c>
      <c r="J57" s="28">
        <f t="shared" si="8"/>
        <v>0.54166666666666674</v>
      </c>
      <c r="K57" s="28">
        <f t="shared" si="9"/>
        <v>0</v>
      </c>
      <c r="L57" s="108">
        <f t="shared" si="10"/>
        <v>1</v>
      </c>
      <c r="M57" s="30">
        <f t="shared" si="11"/>
        <v>0</v>
      </c>
      <c r="N57" s="28">
        <f t="shared" si="12"/>
        <v>0</v>
      </c>
      <c r="O57" s="28">
        <f t="shared" si="13"/>
        <v>0</v>
      </c>
      <c r="P57" s="28">
        <f t="shared" si="1"/>
        <v>0</v>
      </c>
      <c r="Q57" s="116">
        <f>PRODUCT(NodeProb_WLL3!E51:G51)</f>
        <v>0.13937816062398217</v>
      </c>
      <c r="R57" s="116">
        <f t="shared" si="7"/>
        <v>0</v>
      </c>
      <c r="S57" s="295"/>
    </row>
    <row r="58" spans="1:21" x14ac:dyDescent="0.25">
      <c r="A58" s="294"/>
      <c r="B58">
        <v>56</v>
      </c>
      <c r="D58" s="119">
        <v>2</v>
      </c>
      <c r="E58">
        <v>3</v>
      </c>
      <c r="F58" s="224">
        <f>$J$49</f>
        <v>0.5</v>
      </c>
      <c r="G58" s="224">
        <f>$K$50</f>
        <v>0.4642857142857143</v>
      </c>
      <c r="H58" s="224">
        <f>$L$50*$J$33+$M$50*$J$34</f>
        <v>1.9230769230769228E-2</v>
      </c>
      <c r="I58" s="224">
        <f>$L$49*$K$31+$M$47*$K$28</f>
        <v>0</v>
      </c>
      <c r="J58" s="28">
        <f t="shared" si="8"/>
        <v>3.5714285714285698E-2</v>
      </c>
      <c r="K58" s="28">
        <f t="shared" si="9"/>
        <v>0</v>
      </c>
      <c r="L58" s="108">
        <f t="shared" si="10"/>
        <v>0.51714285714285713</v>
      </c>
      <c r="M58" s="30">
        <f t="shared" si="11"/>
        <v>0.48285714285714287</v>
      </c>
      <c r="N58" s="28">
        <f t="shared" si="12"/>
        <v>0.23214285714285715</v>
      </c>
      <c r="O58" s="28">
        <f t="shared" si="13"/>
        <v>0.22418367346938775</v>
      </c>
      <c r="P58" s="28">
        <f t="shared" si="1"/>
        <v>0.45632653061224493</v>
      </c>
      <c r="Q58" s="116">
        <f>PRODUCT(NodeProb_WLL3!E59:G59)</f>
        <v>0.11062183937601783</v>
      </c>
      <c r="R58" s="116">
        <f t="shared" si="7"/>
        <v>5.0479680172403243E-2</v>
      </c>
      <c r="S58" s="296"/>
    </row>
    <row r="59" spans="1:21" x14ac:dyDescent="0.25">
      <c r="A59" s="292" t="s">
        <v>58</v>
      </c>
      <c r="B59" s="115">
        <v>57</v>
      </c>
      <c r="C59" s="115"/>
      <c r="D59" s="115">
        <v>2</v>
      </c>
      <c r="E59" s="115">
        <v>3</v>
      </c>
      <c r="F59" s="222">
        <f>$L$51*($L$35*$J$3+$M$35*$J$4)+$M$51*$J$36</f>
        <v>0.40972222222222221</v>
      </c>
      <c r="G59" s="117">
        <f>$L$52*$K$37+$M$52*($L$38*$K$9+$M$38*$K$10)</f>
        <v>0.50464285714285717</v>
      </c>
      <c r="H59" s="117">
        <f>$L$52*($L$37*$J$7+$M$37*$J$8)+$M$52*$J$38</f>
        <v>0</v>
      </c>
      <c r="I59" s="223">
        <f>$L$51*$K$35+$M$51*($L$36*$K$5+$M$36*$K$6)</f>
        <v>4.1666666666666664E-2</v>
      </c>
      <c r="J59" s="28">
        <f t="shared" si="8"/>
        <v>0</v>
      </c>
      <c r="K59" s="28">
        <f t="shared" si="9"/>
        <v>9.4920634920634961E-2</v>
      </c>
      <c r="L59" s="108">
        <f t="shared" si="10"/>
        <v>0.44248735750407131</v>
      </c>
      <c r="M59" s="30">
        <f t="shared" si="11"/>
        <v>0.55751264249592869</v>
      </c>
      <c r="N59" s="28">
        <f t="shared" si="12"/>
        <v>0.18129690342180696</v>
      </c>
      <c r="O59" s="28">
        <f t="shared" si="13"/>
        <v>0.2048611111111111</v>
      </c>
      <c r="P59" s="28">
        <f t="shared" si="1"/>
        <v>0.38615801453291809</v>
      </c>
      <c r="Q59" s="117">
        <f>PRODUCT(NodeProb_WLL3!F3:G3)</f>
        <v>0.25</v>
      </c>
      <c r="R59" s="117">
        <f t="shared" si="7"/>
        <v>9.6539503633229523E-2</v>
      </c>
      <c r="S59" s="295">
        <f>SUM(R59:R62)</f>
        <v>0.38615801453291809</v>
      </c>
      <c r="T59" s="115"/>
      <c r="U59" s="115"/>
    </row>
    <row r="60" spans="1:21" x14ac:dyDescent="0.25">
      <c r="A60" s="293"/>
      <c r="B60">
        <v>58</v>
      </c>
      <c r="D60" s="119">
        <v>2</v>
      </c>
      <c r="E60">
        <v>4</v>
      </c>
      <c r="F60" s="224">
        <f>$L$53*($L$39*$J$11+$M$39*$J$12)+$M$53*$J$40</f>
        <v>0.40972222222222221</v>
      </c>
      <c r="G60" s="221">
        <f>$L$54*$K$41+$M$54*($L$42*$K$17+$M$42*$K$18)</f>
        <v>0.50464285714285717</v>
      </c>
      <c r="H60" s="221">
        <f>$L$54*($L$41*$J$15+$M$41*$J$16)+$M$54*$J$42</f>
        <v>0</v>
      </c>
      <c r="I60" s="225">
        <f>$L$53*$K$39+$M$53*($L$40*$K$13+$M$40*$K$14)</f>
        <v>4.1666666666666664E-2</v>
      </c>
      <c r="J60" s="28">
        <f t="shared" si="8"/>
        <v>0</v>
      </c>
      <c r="K60" s="28">
        <f t="shared" si="9"/>
        <v>9.4920634920634961E-2</v>
      </c>
      <c r="L60" s="108">
        <f t="shared" si="10"/>
        <v>0.44248735750407131</v>
      </c>
      <c r="M60" s="30">
        <f t="shared" si="11"/>
        <v>0.55751264249592869</v>
      </c>
      <c r="N60" s="28">
        <f t="shared" si="12"/>
        <v>0.18129690342180696</v>
      </c>
      <c r="O60" s="28">
        <f t="shared" si="13"/>
        <v>0.2048611111111111</v>
      </c>
      <c r="P60" s="28">
        <f t="shared" si="1"/>
        <v>0.38615801453291809</v>
      </c>
      <c r="Q60" s="116">
        <f>PRODUCT(NodeProb_WLL3!F19:G19)</f>
        <v>0.25</v>
      </c>
      <c r="R60" s="116">
        <f t="shared" si="7"/>
        <v>9.6539503633229523E-2</v>
      </c>
      <c r="S60" s="295"/>
    </row>
    <row r="61" spans="1:21" x14ac:dyDescent="0.25">
      <c r="A61" s="293"/>
      <c r="B61">
        <v>59</v>
      </c>
      <c r="D61" s="119">
        <v>1</v>
      </c>
      <c r="E61">
        <v>3</v>
      </c>
      <c r="F61" s="224">
        <f>$L$55*($L$43*$J$19+$M$43*$J$20)+$M$55*$J$44</f>
        <v>0.40972222222222221</v>
      </c>
      <c r="G61" s="221">
        <f>$L$56*$K$45+$M$56*($L$46*$K$25+$M$46*$K$26)</f>
        <v>0.50464285714285717</v>
      </c>
      <c r="H61" s="221">
        <f>$L$56*($L$45*$J$23+$M$45*$J$24)+$M$56*$J$46</f>
        <v>0</v>
      </c>
      <c r="I61" s="225">
        <f>$L$55*$K$43+$M$55*($L$44*$K$21+$M$44*$K$22)</f>
        <v>4.1666666666666664E-2</v>
      </c>
      <c r="J61" s="28">
        <f t="shared" si="8"/>
        <v>0</v>
      </c>
      <c r="K61" s="28">
        <f t="shared" si="9"/>
        <v>9.4920634920634961E-2</v>
      </c>
      <c r="L61" s="108">
        <f t="shared" si="10"/>
        <v>0.44248735750407131</v>
      </c>
      <c r="M61" s="30">
        <f t="shared" si="11"/>
        <v>0.55751264249592869</v>
      </c>
      <c r="N61" s="28">
        <f t="shared" si="12"/>
        <v>0.18129690342180696</v>
      </c>
      <c r="O61" s="28">
        <f t="shared" si="13"/>
        <v>0.2048611111111111</v>
      </c>
      <c r="P61" s="28">
        <f t="shared" si="1"/>
        <v>0.38615801453291809</v>
      </c>
      <c r="Q61" s="116">
        <f>PRODUCT(NodeProb_WLL3!F35:G35)</f>
        <v>0.25</v>
      </c>
      <c r="R61" s="116">
        <f t="shared" si="7"/>
        <v>9.6539503633229523E-2</v>
      </c>
      <c r="S61" s="295"/>
    </row>
    <row r="62" spans="1:21" x14ac:dyDescent="0.25">
      <c r="A62" s="294"/>
      <c r="B62">
        <v>60</v>
      </c>
      <c r="D62" s="119">
        <v>1</v>
      </c>
      <c r="E62">
        <v>4</v>
      </c>
      <c r="F62" s="226">
        <f>$L$57*($L$47*$J$27+$M$47*$J$28)+$M$57*$J$48</f>
        <v>0.40972222222222221</v>
      </c>
      <c r="G62" s="118">
        <f>$L$58*$K$49+$M$58*($L$50*$K$33+$M$50*$K$34)</f>
        <v>0.50464285714285717</v>
      </c>
      <c r="H62" s="118">
        <f>$L$58*($L$49*$J$31+$M$49*$J$32)+$M$58*$J$50</f>
        <v>0</v>
      </c>
      <c r="I62" s="227">
        <f>$L$57*$K$47+$M$57*($L$48*$K$29+$M$48*$K$30)</f>
        <v>4.1666666666666664E-2</v>
      </c>
      <c r="J62" s="28">
        <f t="shared" si="8"/>
        <v>0</v>
      </c>
      <c r="K62" s="28">
        <f t="shared" si="9"/>
        <v>9.4920634920634961E-2</v>
      </c>
      <c r="L62" s="108">
        <f t="shared" si="10"/>
        <v>0.44248735750407131</v>
      </c>
      <c r="M62" s="30">
        <f t="shared" si="11"/>
        <v>0.55751264249592869</v>
      </c>
      <c r="N62" s="28">
        <f t="shared" si="12"/>
        <v>0.18129690342180696</v>
      </c>
      <c r="O62" s="28">
        <f t="shared" si="13"/>
        <v>0.2048611111111111</v>
      </c>
      <c r="P62" s="28">
        <f t="shared" si="1"/>
        <v>0.38615801453291809</v>
      </c>
      <c r="Q62" s="118">
        <f>PRODUCT(NodeProb_WLL3!F51:G51)</f>
        <v>0.25</v>
      </c>
      <c r="R62" s="116">
        <f t="shared" si="7"/>
        <v>9.6539503633229523E-2</v>
      </c>
      <c r="S62" s="296"/>
    </row>
    <row r="63" spans="1:21" x14ac:dyDescent="0.25">
      <c r="A63" s="292" t="s">
        <v>59</v>
      </c>
      <c r="B63" s="115">
        <v>61</v>
      </c>
      <c r="C63" s="115"/>
      <c r="D63" s="115">
        <v>3</v>
      </c>
      <c r="E63" s="115">
        <v>4</v>
      </c>
      <c r="F63" s="224">
        <f>$K$59</f>
        <v>9.4920634920634961E-2</v>
      </c>
      <c r="G63" s="221">
        <f>$K$60</f>
        <v>9.4920634920634961E-2</v>
      </c>
      <c r="H63" s="221">
        <f>$L$60*$K$53+$M$60*$K$54</f>
        <v>0</v>
      </c>
      <c r="I63" s="225">
        <f>$L$59*$K$51+$M$59*$K$52</f>
        <v>0</v>
      </c>
      <c r="J63" s="28">
        <f t="shared" si="8"/>
        <v>0</v>
      </c>
      <c r="K63" s="28">
        <f t="shared" si="9"/>
        <v>0</v>
      </c>
      <c r="L63" s="108">
        <f t="shared" si="10"/>
        <v>0.5</v>
      </c>
      <c r="M63" s="30">
        <f t="shared" si="11"/>
        <v>0.5</v>
      </c>
      <c r="N63" s="28">
        <f t="shared" si="12"/>
        <v>4.746031746031748E-2</v>
      </c>
      <c r="O63" s="28">
        <f t="shared" si="13"/>
        <v>4.746031746031748E-2</v>
      </c>
      <c r="P63" s="28">
        <f t="shared" si="1"/>
        <v>9.4920634920634961E-2</v>
      </c>
      <c r="Q63" s="117">
        <f>NodeProb_WLL3!G3</f>
        <v>0.5</v>
      </c>
      <c r="R63" s="117">
        <f t="shared" si="7"/>
        <v>4.746031746031748E-2</v>
      </c>
      <c r="S63" s="295">
        <f>SUM(R63:R64)</f>
        <v>9.4920634920634961E-2</v>
      </c>
      <c r="T63" s="115"/>
      <c r="U63" s="115"/>
    </row>
    <row r="64" spans="1:21" x14ac:dyDescent="0.25">
      <c r="A64" s="294"/>
      <c r="B64">
        <v>62</v>
      </c>
      <c r="D64" s="119">
        <v>3</v>
      </c>
      <c r="E64">
        <v>4</v>
      </c>
      <c r="F64" s="226">
        <f>$K$61</f>
        <v>9.4920634920634961E-2</v>
      </c>
      <c r="G64" s="118">
        <f>$K$62</f>
        <v>9.4920634920634961E-2</v>
      </c>
      <c r="H64" s="118">
        <f>$L$62*$K$57+$M$62*$K$58</f>
        <v>0</v>
      </c>
      <c r="I64" s="227">
        <f>$L$61*$K$55+$M$61*$K$56</f>
        <v>0</v>
      </c>
      <c r="J64" s="28">
        <f t="shared" si="8"/>
        <v>0</v>
      </c>
      <c r="K64" s="28">
        <f t="shared" si="9"/>
        <v>0</v>
      </c>
      <c r="L64" s="108">
        <f t="shared" si="10"/>
        <v>0.5</v>
      </c>
      <c r="M64" s="30">
        <f t="shared" si="11"/>
        <v>0.5</v>
      </c>
      <c r="N64" s="28">
        <f t="shared" si="12"/>
        <v>4.746031746031748E-2</v>
      </c>
      <c r="O64" s="28">
        <f t="shared" si="13"/>
        <v>4.746031746031748E-2</v>
      </c>
      <c r="P64" s="28">
        <f t="shared" si="1"/>
        <v>9.4920634920634961E-2</v>
      </c>
      <c r="Q64" s="116">
        <f>NodeProb_WLL3!G35</f>
        <v>0.5</v>
      </c>
      <c r="R64" s="116">
        <f t="shared" si="7"/>
        <v>4.746031746031748E-2</v>
      </c>
      <c r="S64" s="295"/>
    </row>
    <row r="65" spans="1:21" x14ac:dyDescent="0.25">
      <c r="A65" s="122" t="s">
        <v>60</v>
      </c>
      <c r="B65" s="123">
        <v>63</v>
      </c>
      <c r="C65" s="123"/>
      <c r="D65" s="123">
        <v>1</v>
      </c>
      <c r="E65" s="123">
        <v>2</v>
      </c>
      <c r="F65" s="118">
        <f>$L$63*($L$59*$J$51+$M$59*$J$52)+$M$63*($L$60*$J$53+$M$60*$J$54)</f>
        <v>0.25959181778479801</v>
      </c>
      <c r="G65" s="118">
        <f>$L$64*($L$61*$J$55+$M$61*$J$56)+$M$64*($L$62*$J$57+$M$62*$J$58)</f>
        <v>0.25959181778479801</v>
      </c>
      <c r="H65" s="118">
        <f>$L$64*$J$61+$M$64*$J$62</f>
        <v>0</v>
      </c>
      <c r="I65" s="118">
        <f>$L$63*$J$59+$M$63*$J$60</f>
        <v>0</v>
      </c>
      <c r="J65" s="28">
        <f t="shared" si="8"/>
        <v>0</v>
      </c>
      <c r="K65" s="28">
        <f t="shared" si="9"/>
        <v>0</v>
      </c>
      <c r="L65" s="108">
        <f t="shared" si="10"/>
        <v>0.5</v>
      </c>
      <c r="M65" s="30">
        <f t="shared" si="11"/>
        <v>0.5</v>
      </c>
      <c r="N65" s="28">
        <f t="shared" si="12"/>
        <v>0.129795908892399</v>
      </c>
      <c r="O65" s="28">
        <f t="shared" si="13"/>
        <v>0.129795908892399</v>
      </c>
      <c r="P65" s="28">
        <f t="shared" si="1"/>
        <v>0.25959181778479801</v>
      </c>
      <c r="Q65" s="124">
        <v>1</v>
      </c>
      <c r="R65" s="124">
        <f t="shared" si="7"/>
        <v>0.25959181778479801</v>
      </c>
      <c r="S65" s="125">
        <f>R65</f>
        <v>0.25959181778479801</v>
      </c>
      <c r="T65" s="123"/>
      <c r="U65" s="123"/>
    </row>
    <row r="66" spans="1:21" x14ac:dyDescent="0.25">
      <c r="F66" s="113"/>
      <c r="G66" s="113"/>
      <c r="H66" s="113"/>
      <c r="I66" s="113"/>
      <c r="J66" s="113"/>
      <c r="K66" s="113"/>
      <c r="L66" s="113"/>
      <c r="M66" s="113"/>
      <c r="N66" s="113"/>
      <c r="O66" s="113"/>
      <c r="P66" s="113"/>
      <c r="R66" s="126" t="s">
        <v>17</v>
      </c>
      <c r="S66" s="127">
        <f>SUM(S3:S65)</f>
        <v>1.6902224400240837</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1.1268149600160557</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7m2Dz5OwOfQeKQBakFkqTdGqfzdM6cxjeB7mcaJUbFKj5hioTwgm0ZorqcdoDhPV+ZyQ+q9bNiRNYtrfHea+kw==" saltValue="8O9/EpeNPnDcbn/cDYwprw=="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143" priority="3" operator="containsText" text="WAHR">
      <formula>NOT(ISERROR(SEARCH("WAHR",B81)))</formula>
    </cfRule>
    <cfRule type="containsText" dxfId="142" priority="4" operator="containsText" text="FALSCH">
      <formula>NOT(ISERROR(SEARCH("FALSCH",B81)))</formula>
    </cfRule>
  </conditionalFormatting>
  <conditionalFormatting sqref="I92:J103 L104:M271">
    <cfRule type="expression" dxfId="141" priority="7">
      <formula>IF(#REF!="FALSCH", , )</formula>
    </cfRule>
  </conditionalFormatting>
  <conditionalFormatting sqref="L1:M91">
    <cfRule type="expression" dxfId="140" priority="1">
      <formula>IF(#REF!="FALSCH", , )</formula>
    </cfRule>
  </conditionalFormatting>
  <conditionalFormatting sqref="N2:P2">
    <cfRule type="expression" dxfId="139" priority="5">
      <formula>IF(#REF!="FALSCH", , )</formula>
    </cfRule>
  </conditionalFormatting>
  <conditionalFormatting sqref="R2 T2">
    <cfRule type="expression" dxfId="138"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3"/>
  <dimension ref="A1:V216"/>
  <sheetViews>
    <sheetView topLeftCell="A44" zoomScale="70" zoomScaleNormal="70" workbookViewId="0">
      <selection activeCell="B73" sqref="B73"/>
    </sheetView>
  </sheetViews>
  <sheetFormatPr baseColWidth="10" defaultRowHeight="15.75" x14ac:dyDescent="0.25"/>
  <cols>
    <col min="2" max="9" width="13.625" bestFit="1" customWidth="1"/>
    <col min="11" max="12" width="13.625" bestFit="1" customWidth="1"/>
    <col min="14" max="14" width="18.5" bestFit="1" customWidth="1"/>
    <col min="15" max="15" width="13.625" bestFit="1" customWidth="1"/>
    <col min="17" max="18" width="13.625" bestFit="1" customWidth="1"/>
    <col min="20" max="20" width="13.625" bestFit="1" customWidth="1"/>
    <col min="22" max="22" width="11.625" bestFit="1" customWidth="1"/>
  </cols>
  <sheetData>
    <row r="1" spans="1:22" x14ac:dyDescent="0.25">
      <c r="H1" s="300" t="s">
        <v>16</v>
      </c>
      <c r="I1" s="13" t="s">
        <v>5</v>
      </c>
      <c r="L1" s="13" t="s">
        <v>4</v>
      </c>
      <c r="O1" s="13" t="s">
        <v>3</v>
      </c>
      <c r="R1" s="13" t="s">
        <v>2</v>
      </c>
    </row>
    <row r="2" spans="1:22" x14ac:dyDescent="0.25">
      <c r="A2" s="1" t="s">
        <v>15</v>
      </c>
      <c r="B2" s="1" t="s">
        <v>14</v>
      </c>
      <c r="C2" s="1" t="s">
        <v>13</v>
      </c>
      <c r="D2" s="1" t="s">
        <v>12</v>
      </c>
      <c r="E2" s="1" t="s">
        <v>11</v>
      </c>
      <c r="F2" s="1" t="s">
        <v>10</v>
      </c>
      <c r="G2" s="1" t="s">
        <v>9</v>
      </c>
      <c r="H2" s="301"/>
      <c r="I2" s="13" t="s">
        <v>15</v>
      </c>
      <c r="J2" t="s">
        <v>31</v>
      </c>
      <c r="L2" s="13" t="s">
        <v>15</v>
      </c>
      <c r="M2" t="s">
        <v>31</v>
      </c>
      <c r="O2" s="13" t="s">
        <v>15</v>
      </c>
      <c r="P2" t="s">
        <v>31</v>
      </c>
      <c r="R2" s="13" t="s">
        <v>15</v>
      </c>
      <c r="S2" t="s">
        <v>31</v>
      </c>
      <c r="T2" s="1"/>
      <c r="U2" s="1"/>
      <c r="V2" s="1"/>
    </row>
    <row r="3" spans="1:22" x14ac:dyDescent="0.25">
      <c r="A3">
        <v>1</v>
      </c>
      <c r="B3" s="113">
        <f>APA_LLW1!$L$3</f>
        <v>0.5</v>
      </c>
      <c r="C3" s="113">
        <f>APA_LLW1!$L$35</f>
        <v>1</v>
      </c>
      <c r="D3" s="113">
        <f>APA_LLW1!$L$51</f>
        <v>0.52435897435897438</v>
      </c>
      <c r="E3" s="113">
        <f>APA_LLW1!$L$59</f>
        <v>0.23922773478986484</v>
      </c>
      <c r="F3" s="113">
        <f>APA_LLW1!$L$63</f>
        <v>0.5</v>
      </c>
      <c r="G3" s="113">
        <f>APA_LLW1!$L$65</f>
        <v>0.5</v>
      </c>
      <c r="H3" s="113">
        <f>B3*C3*D3*E3*F3*G3</f>
        <v>1.5680151206579281E-2</v>
      </c>
      <c r="I3" s="113">
        <f>$B$69</f>
        <v>1</v>
      </c>
      <c r="J3" s="114">
        <v>1</v>
      </c>
      <c r="K3" s="113">
        <f>I3*H3</f>
        <v>1.5680151206579281E-2</v>
      </c>
      <c r="L3" s="113">
        <f>$B$73</f>
        <v>0.5</v>
      </c>
      <c r="M3" s="114" t="s">
        <v>62</v>
      </c>
      <c r="N3" s="113">
        <f>L3*H3</f>
        <v>7.8400756032896406E-3</v>
      </c>
      <c r="O3" s="113">
        <f>$B$74</f>
        <v>0</v>
      </c>
      <c r="P3" s="114" t="s">
        <v>63</v>
      </c>
      <c r="Q3" s="113">
        <f t="shared" ref="Q3:Q66" si="0">O3*H3</f>
        <v>0</v>
      </c>
      <c r="R3" s="113">
        <f>$B$76</f>
        <v>0</v>
      </c>
      <c r="S3" s="114">
        <v>0</v>
      </c>
      <c r="T3" s="113">
        <f t="shared" ref="T3:T66" si="1">R3*H3</f>
        <v>0</v>
      </c>
      <c r="U3" s="114"/>
      <c r="V3" s="153">
        <f>I3+L3+O3+R3</f>
        <v>1.5</v>
      </c>
    </row>
    <row r="4" spans="1:22" x14ac:dyDescent="0.25">
      <c r="A4">
        <v>2</v>
      </c>
      <c r="B4" s="113">
        <f>APA_LLW1!$M$3</f>
        <v>0.5</v>
      </c>
      <c r="C4" s="113">
        <f>APA_LLW1!$L$35</f>
        <v>1</v>
      </c>
      <c r="D4" s="113">
        <f>APA_LLW1!$L$51</f>
        <v>0.52435897435897438</v>
      </c>
      <c r="E4" s="113">
        <f>APA_LLW1!$L$59</f>
        <v>0.23922773478986484</v>
      </c>
      <c r="F4" s="113">
        <f>APA_LLW1!$L$63</f>
        <v>0.5</v>
      </c>
      <c r="G4" s="113">
        <f>APA_LLW1!$L$65</f>
        <v>0.5</v>
      </c>
      <c r="H4" s="113">
        <f t="shared" ref="H4:H66" si="2">B4*C4*D4*E4*F4*G4</f>
        <v>1.5680151206579281E-2</v>
      </c>
      <c r="I4" s="113">
        <f>$B$69</f>
        <v>1</v>
      </c>
      <c r="J4" s="114">
        <v>1</v>
      </c>
      <c r="K4" s="113">
        <f t="shared" ref="K4:K66" si="3">I4*H4</f>
        <v>1.5680151206579281E-2</v>
      </c>
      <c r="L4" s="113">
        <f>$B$74</f>
        <v>0</v>
      </c>
      <c r="M4" s="114" t="s">
        <v>63</v>
      </c>
      <c r="N4" s="113">
        <f t="shared" ref="N4:N66" si="4">L4*H4</f>
        <v>0</v>
      </c>
      <c r="O4" s="113">
        <f>$B$73</f>
        <v>0.5</v>
      </c>
      <c r="P4" s="114" t="s">
        <v>62</v>
      </c>
      <c r="Q4" s="113">
        <f t="shared" si="0"/>
        <v>7.8400756032896406E-3</v>
      </c>
      <c r="R4" s="113">
        <f>$B$76</f>
        <v>0</v>
      </c>
      <c r="S4" s="114">
        <v>0</v>
      </c>
      <c r="T4" s="113">
        <f t="shared" si="1"/>
        <v>0</v>
      </c>
      <c r="U4" s="114"/>
      <c r="V4" s="153">
        <f t="shared" ref="V4:V66" si="5">I4+L4+O4+R4</f>
        <v>1.5</v>
      </c>
    </row>
    <row r="5" spans="1:22" x14ac:dyDescent="0.25">
      <c r="A5">
        <v>3</v>
      </c>
      <c r="B5" s="113">
        <f>APA_LLW1!$L$4</f>
        <v>0.5</v>
      </c>
      <c r="C5" s="113">
        <f>APA_LLW1!$M$35</f>
        <v>0</v>
      </c>
      <c r="D5" s="113">
        <f>APA_LLW1!$L$51</f>
        <v>0.52435897435897438</v>
      </c>
      <c r="E5" s="113">
        <f>APA_LLW1!$L$59</f>
        <v>0.23922773478986484</v>
      </c>
      <c r="F5" s="113">
        <f>APA_LLW1!$L$63</f>
        <v>0.5</v>
      </c>
      <c r="G5" s="113">
        <f>APA_LLW1!$L$65</f>
        <v>0.5</v>
      </c>
      <c r="H5" s="113">
        <f t="shared" si="2"/>
        <v>0</v>
      </c>
      <c r="I5" s="113">
        <f>$B$71</f>
        <v>0.75</v>
      </c>
      <c r="J5" t="s">
        <v>28</v>
      </c>
      <c r="K5" s="113">
        <f t="shared" si="3"/>
        <v>0</v>
      </c>
      <c r="L5" s="113">
        <f>$B$71</f>
        <v>0.75</v>
      </c>
      <c r="M5" t="s">
        <v>28</v>
      </c>
      <c r="N5" s="113">
        <f t="shared" si="4"/>
        <v>0</v>
      </c>
      <c r="O5" s="113">
        <f>$B$75</f>
        <v>0</v>
      </c>
      <c r="P5" t="s">
        <v>29</v>
      </c>
      <c r="Q5" s="113">
        <f t="shared" si="0"/>
        <v>0</v>
      </c>
      <c r="R5" s="113">
        <f>$B$75</f>
        <v>0</v>
      </c>
      <c r="S5" t="s">
        <v>29</v>
      </c>
      <c r="T5" s="113">
        <f t="shared" si="1"/>
        <v>0</v>
      </c>
      <c r="U5" s="114"/>
      <c r="V5" s="153">
        <f t="shared" si="5"/>
        <v>1.5</v>
      </c>
    </row>
    <row r="6" spans="1:22" x14ac:dyDescent="0.25">
      <c r="A6">
        <v>4</v>
      </c>
      <c r="B6" s="113">
        <f>APA_LLW1!$M$4</f>
        <v>0.5</v>
      </c>
      <c r="C6" s="113">
        <f>APA_LLW1!$M$35</f>
        <v>0</v>
      </c>
      <c r="D6" s="113">
        <f>APA_LLW1!$L$51</f>
        <v>0.52435897435897438</v>
      </c>
      <c r="E6" s="113">
        <f>APA_LLW1!$L$59</f>
        <v>0.23922773478986484</v>
      </c>
      <c r="F6" s="113">
        <f>APA_LLW1!$L$63</f>
        <v>0.5</v>
      </c>
      <c r="G6" s="113">
        <f>APA_LLW1!$L$65</f>
        <v>0.5</v>
      </c>
      <c r="H6" s="113">
        <f t="shared" si="2"/>
        <v>0</v>
      </c>
      <c r="I6" s="113">
        <f>$B$71</f>
        <v>0.75</v>
      </c>
      <c r="J6" t="s">
        <v>28</v>
      </c>
      <c r="K6" s="113">
        <f t="shared" si="3"/>
        <v>0</v>
      </c>
      <c r="L6" s="113">
        <f>$B$75</f>
        <v>0</v>
      </c>
      <c r="M6" t="s">
        <v>29</v>
      </c>
      <c r="N6" s="113">
        <f t="shared" si="4"/>
        <v>0</v>
      </c>
      <c r="O6" s="113">
        <f>$B$71</f>
        <v>0.75</v>
      </c>
      <c r="P6" t="s">
        <v>28</v>
      </c>
      <c r="Q6" s="113">
        <f t="shared" si="0"/>
        <v>0</v>
      </c>
      <c r="R6" s="113">
        <f>$B$75</f>
        <v>0</v>
      </c>
      <c r="S6" t="s">
        <v>29</v>
      </c>
      <c r="T6" s="113">
        <f t="shared" si="1"/>
        <v>0</v>
      </c>
      <c r="U6" s="114"/>
      <c r="V6" s="153">
        <f t="shared" si="5"/>
        <v>1.5</v>
      </c>
    </row>
    <row r="7" spans="1:22" x14ac:dyDescent="0.25">
      <c r="A7">
        <v>5</v>
      </c>
      <c r="B7" s="113">
        <f>APA_LLW1!$L$5</f>
        <v>0.5</v>
      </c>
      <c r="C7" s="113">
        <f>APA_LLW1!$L$36</f>
        <v>0.96153846153846156</v>
      </c>
      <c r="D7" s="113">
        <f>APA_LLW1!$M$51</f>
        <v>0.47564102564102562</v>
      </c>
      <c r="E7" s="113">
        <f>APA_LLW1!$L$59</f>
        <v>0.23922773478986484</v>
      </c>
      <c r="F7" s="113">
        <f>APA_LLW1!$L$63</f>
        <v>0.5</v>
      </c>
      <c r="G7" s="113">
        <f>APA_LLW1!$L$65</f>
        <v>0.5</v>
      </c>
      <c r="H7" s="113">
        <f t="shared" si="2"/>
        <v>1.3676265040532522E-2</v>
      </c>
      <c r="I7" s="113">
        <f>$B$70</f>
        <v>0.5</v>
      </c>
      <c r="J7" t="s">
        <v>27</v>
      </c>
      <c r="K7" s="113">
        <f t="shared" si="3"/>
        <v>6.8381325202662609E-3</v>
      </c>
      <c r="L7" s="113">
        <f>$B$70</f>
        <v>0.5</v>
      </c>
      <c r="M7" t="s">
        <v>27</v>
      </c>
      <c r="N7" s="113">
        <f t="shared" si="4"/>
        <v>6.8381325202662609E-3</v>
      </c>
      <c r="O7" s="113">
        <f>$B$70</f>
        <v>0.5</v>
      </c>
      <c r="P7" t="s">
        <v>27</v>
      </c>
      <c r="Q7" s="113">
        <f t="shared" si="0"/>
        <v>6.8381325202662609E-3</v>
      </c>
      <c r="R7" s="113">
        <f>$B$76</f>
        <v>0</v>
      </c>
      <c r="S7" s="114">
        <v>0</v>
      </c>
      <c r="T7" s="113">
        <f t="shared" si="1"/>
        <v>0</v>
      </c>
      <c r="U7" s="114"/>
      <c r="V7" s="153">
        <f t="shared" si="5"/>
        <v>1.5</v>
      </c>
    </row>
    <row r="8" spans="1:22" x14ac:dyDescent="0.25">
      <c r="A8">
        <v>6</v>
      </c>
      <c r="B8" s="113">
        <f>APA_LLW1!$M$5</f>
        <v>0.5</v>
      </c>
      <c r="C8" s="113">
        <f>APA_LLW1!$L$36</f>
        <v>0.96153846153846156</v>
      </c>
      <c r="D8" s="113">
        <f>APA_LLW1!$M$51</f>
        <v>0.47564102564102562</v>
      </c>
      <c r="E8" s="113">
        <f>APA_LLW1!$L$59</f>
        <v>0.23922773478986484</v>
      </c>
      <c r="F8" s="113">
        <f>APA_LLW1!$L$63</f>
        <v>0.5</v>
      </c>
      <c r="G8" s="113">
        <f>APA_LLW1!$L$65</f>
        <v>0.5</v>
      </c>
      <c r="H8" s="113">
        <f t="shared" si="2"/>
        <v>1.3676265040532522E-2</v>
      </c>
      <c r="I8" s="113">
        <f>$B$73</f>
        <v>0.5</v>
      </c>
      <c r="J8" s="114" t="s">
        <v>62</v>
      </c>
      <c r="K8" s="113">
        <f t="shared" si="3"/>
        <v>6.8381325202662609E-3</v>
      </c>
      <c r="L8" s="113">
        <f>$B$74</f>
        <v>0</v>
      </c>
      <c r="M8" s="114" t="s">
        <v>63</v>
      </c>
      <c r="N8" s="113">
        <f t="shared" si="4"/>
        <v>0</v>
      </c>
      <c r="O8" s="113">
        <f>$B$69</f>
        <v>1</v>
      </c>
      <c r="P8" s="114">
        <v>1</v>
      </c>
      <c r="Q8" s="113">
        <f t="shared" si="0"/>
        <v>1.3676265040532522E-2</v>
      </c>
      <c r="R8" s="113">
        <f>$B$76</f>
        <v>0</v>
      </c>
      <c r="S8" s="114">
        <v>0</v>
      </c>
      <c r="T8" s="113">
        <f t="shared" si="1"/>
        <v>0</v>
      </c>
      <c r="U8" s="114"/>
      <c r="V8" s="153">
        <f t="shared" si="5"/>
        <v>1.5</v>
      </c>
    </row>
    <row r="9" spans="1:22" x14ac:dyDescent="0.25">
      <c r="A9">
        <v>7</v>
      </c>
      <c r="B9" s="113">
        <f>APA_LLW1!$L$6</f>
        <v>0.7857142857142857</v>
      </c>
      <c r="C9" s="113">
        <f>APA_LLW1!$M$36</f>
        <v>3.8461538461538436E-2</v>
      </c>
      <c r="D9" s="113">
        <f>APA_LLW1!$M$51</f>
        <v>0.47564102564102562</v>
      </c>
      <c r="E9" s="113">
        <f>APA_LLW1!$L$59</f>
        <v>0.23922773478986484</v>
      </c>
      <c r="F9" s="113">
        <f>APA_LLW1!$L$63</f>
        <v>0.5</v>
      </c>
      <c r="G9" s="113">
        <f>APA_LLW1!$L$65</f>
        <v>0.5</v>
      </c>
      <c r="H9" s="113">
        <f t="shared" si="2"/>
        <v>8.5965094540490074E-4</v>
      </c>
      <c r="I9" s="113">
        <f>$B$75</f>
        <v>0</v>
      </c>
      <c r="J9" t="s">
        <v>29</v>
      </c>
      <c r="K9" s="113">
        <f t="shared" si="3"/>
        <v>0</v>
      </c>
      <c r="L9" s="113">
        <f>$B$71</f>
        <v>0.75</v>
      </c>
      <c r="M9" t="s">
        <v>28</v>
      </c>
      <c r="N9" s="113">
        <f t="shared" si="4"/>
        <v>6.4473820905367558E-4</v>
      </c>
      <c r="O9" s="113">
        <f>$B$71</f>
        <v>0.75</v>
      </c>
      <c r="P9" t="s">
        <v>28</v>
      </c>
      <c r="Q9" s="113">
        <f t="shared" si="0"/>
        <v>6.4473820905367558E-4</v>
      </c>
      <c r="R9" s="113">
        <f>$B$75</f>
        <v>0</v>
      </c>
      <c r="S9" t="s">
        <v>29</v>
      </c>
      <c r="T9" s="113">
        <f t="shared" si="1"/>
        <v>0</v>
      </c>
      <c r="U9" s="114"/>
      <c r="V9" s="153">
        <f t="shared" si="5"/>
        <v>1.5</v>
      </c>
    </row>
    <row r="10" spans="1:22" x14ac:dyDescent="0.25">
      <c r="A10">
        <v>8</v>
      </c>
      <c r="B10" s="113">
        <f>APA_LLW1!$M$6</f>
        <v>0.2142857142857143</v>
      </c>
      <c r="C10" s="113">
        <f>APA_LLW1!$M$36</f>
        <v>3.8461538461538436E-2</v>
      </c>
      <c r="D10" s="113">
        <f>APA_LLW1!$M$51</f>
        <v>0.47564102564102562</v>
      </c>
      <c r="E10" s="113">
        <f>APA_LLW1!$L$59</f>
        <v>0.23922773478986484</v>
      </c>
      <c r="F10" s="113">
        <f>APA_LLW1!$L$63</f>
        <v>0.5</v>
      </c>
      <c r="G10" s="113">
        <f>APA_LLW1!$L$65</f>
        <v>0.5</v>
      </c>
      <c r="H10" s="113">
        <f t="shared" si="2"/>
        <v>2.3445025783770025E-4</v>
      </c>
      <c r="I10" s="113">
        <f>$B$72</f>
        <v>0.16666666666666666</v>
      </c>
      <c r="J10" s="1" t="s">
        <v>21</v>
      </c>
      <c r="K10" s="23">
        <f t="shared" si="3"/>
        <v>3.9075042972950042E-5</v>
      </c>
      <c r="L10" s="23">
        <f>$B$72</f>
        <v>0.16666666666666666</v>
      </c>
      <c r="M10" s="1" t="s">
        <v>21</v>
      </c>
      <c r="N10" s="23">
        <f t="shared" si="4"/>
        <v>3.9075042972950042E-5</v>
      </c>
      <c r="O10" s="23">
        <f>$B$69</f>
        <v>1</v>
      </c>
      <c r="P10" s="7">
        <v>1</v>
      </c>
      <c r="Q10" s="23">
        <f t="shared" si="0"/>
        <v>2.3445025783770025E-4</v>
      </c>
      <c r="R10" s="23">
        <f>$B$72</f>
        <v>0.16666666666666666</v>
      </c>
      <c r="S10" s="1" t="s">
        <v>21</v>
      </c>
      <c r="T10" s="23">
        <f t="shared" si="1"/>
        <v>3.9075042972950042E-5</v>
      </c>
      <c r="U10" s="114"/>
      <c r="V10" s="153">
        <f t="shared" si="5"/>
        <v>1.5</v>
      </c>
    </row>
    <row r="11" spans="1:22" x14ac:dyDescent="0.25">
      <c r="A11">
        <v>9</v>
      </c>
      <c r="B11" s="113">
        <f>APA_LLW1!$L$7</f>
        <v>0.24999999999999994</v>
      </c>
      <c r="C11" s="113">
        <f>APA_LLW1!$L$37</f>
        <v>0.54166666666666663</v>
      </c>
      <c r="D11" s="113">
        <f>APA_LLW1!$L$52</f>
        <v>0.45882352941176469</v>
      </c>
      <c r="E11" s="113">
        <f>APA_LLW1!$M$59</f>
        <v>0.76077226521013519</v>
      </c>
      <c r="F11" s="113">
        <f>APA_LLW1!$L$63</f>
        <v>0.5</v>
      </c>
      <c r="G11" s="113">
        <f>APA_LLW1!$L$65</f>
        <v>0.5</v>
      </c>
      <c r="H11" s="113">
        <f t="shared" si="2"/>
        <v>1.1817142722473603E-2</v>
      </c>
      <c r="I11" s="113">
        <f>$B$69</f>
        <v>1</v>
      </c>
      <c r="J11" s="114">
        <v>1</v>
      </c>
      <c r="K11" s="113">
        <f t="shared" si="3"/>
        <v>1.1817142722473603E-2</v>
      </c>
      <c r="L11" s="113">
        <f>$B$72</f>
        <v>0.16666666666666666</v>
      </c>
      <c r="M11" t="s">
        <v>21</v>
      </c>
      <c r="N11" s="113">
        <f t="shared" si="4"/>
        <v>1.9695237870789336E-3</v>
      </c>
      <c r="O11" s="113">
        <f>$B$72</f>
        <v>0.16666666666666666</v>
      </c>
      <c r="P11" t="s">
        <v>21</v>
      </c>
      <c r="Q11" s="113">
        <f t="shared" si="0"/>
        <v>1.9695237870789336E-3</v>
      </c>
      <c r="R11" s="113">
        <f>$B$72</f>
        <v>0.16666666666666666</v>
      </c>
      <c r="S11" t="s">
        <v>21</v>
      </c>
      <c r="T11" s="113">
        <f t="shared" si="1"/>
        <v>1.9695237870789336E-3</v>
      </c>
      <c r="U11" s="114"/>
      <c r="V11" s="153">
        <f t="shared" si="5"/>
        <v>1.5000000000000002</v>
      </c>
    </row>
    <row r="12" spans="1:22" x14ac:dyDescent="0.25">
      <c r="A12">
        <v>10</v>
      </c>
      <c r="B12" s="113">
        <f>APA_LLW1!$M$7</f>
        <v>0.75</v>
      </c>
      <c r="C12" s="113">
        <f>APA_LLW1!$L$37</f>
        <v>0.54166666666666663</v>
      </c>
      <c r="D12" s="113">
        <f>APA_LLW1!$L$52</f>
        <v>0.45882352941176469</v>
      </c>
      <c r="E12" s="113">
        <f>APA_LLW1!$M$59</f>
        <v>0.76077226521013519</v>
      </c>
      <c r="F12" s="113">
        <f>APA_LLW1!$L$63</f>
        <v>0.5</v>
      </c>
      <c r="G12" s="113">
        <f>APA_LLW1!$L$65</f>
        <v>0.5</v>
      </c>
      <c r="H12" s="113">
        <f t="shared" si="2"/>
        <v>3.545142816742082E-2</v>
      </c>
      <c r="I12" s="113">
        <f>$B$69</f>
        <v>1</v>
      </c>
      <c r="J12" s="114">
        <v>1</v>
      </c>
      <c r="K12" s="113">
        <f t="shared" si="3"/>
        <v>3.545142816742082E-2</v>
      </c>
      <c r="L12" s="113">
        <f>$B$76</f>
        <v>0</v>
      </c>
      <c r="M12" s="114">
        <v>0</v>
      </c>
      <c r="N12" s="113">
        <f t="shared" si="4"/>
        <v>0</v>
      </c>
      <c r="O12" s="113">
        <f>$B$73</f>
        <v>0.5</v>
      </c>
      <c r="P12" s="114" t="s">
        <v>62</v>
      </c>
      <c r="Q12" s="113">
        <f t="shared" si="0"/>
        <v>1.772571408371041E-2</v>
      </c>
      <c r="R12" s="113">
        <f>$B$74</f>
        <v>0</v>
      </c>
      <c r="S12" s="114" t="s">
        <v>63</v>
      </c>
      <c r="T12" s="113">
        <f t="shared" si="1"/>
        <v>0</v>
      </c>
      <c r="U12" s="114"/>
      <c r="V12" s="153">
        <f t="shared" si="5"/>
        <v>1.5</v>
      </c>
    </row>
    <row r="13" spans="1:22" x14ac:dyDescent="0.25">
      <c r="A13">
        <v>11</v>
      </c>
      <c r="B13" s="113">
        <f>APA_LLW1!$L$8</f>
        <v>0</v>
      </c>
      <c r="C13" s="113">
        <f>APA_LLW1!$M$37</f>
        <v>0.45833333333333337</v>
      </c>
      <c r="D13" s="113">
        <f>APA_LLW1!$L$52</f>
        <v>0.45882352941176469</v>
      </c>
      <c r="E13" s="113">
        <f>APA_LLW1!$M$59</f>
        <v>0.76077226521013519</v>
      </c>
      <c r="F13" s="113">
        <f>APA_LLW1!$L$63</f>
        <v>0.5</v>
      </c>
      <c r="G13" s="113">
        <f>APA_LLW1!$L$65</f>
        <v>0.5</v>
      </c>
      <c r="H13" s="113">
        <f t="shared" si="2"/>
        <v>0</v>
      </c>
      <c r="I13" s="113">
        <f>$B$71</f>
        <v>0.75</v>
      </c>
      <c r="J13" t="s">
        <v>28</v>
      </c>
      <c r="K13" s="113">
        <f t="shared" si="3"/>
        <v>0</v>
      </c>
      <c r="L13" s="113">
        <f>$B$75</f>
        <v>0</v>
      </c>
      <c r="M13" t="s">
        <v>29</v>
      </c>
      <c r="N13" s="113">
        <f t="shared" si="4"/>
        <v>0</v>
      </c>
      <c r="O13" s="113">
        <f>$B$75</f>
        <v>0</v>
      </c>
      <c r="P13" t="s">
        <v>29</v>
      </c>
      <c r="Q13" s="113">
        <f t="shared" si="0"/>
        <v>0</v>
      </c>
      <c r="R13" s="113">
        <f>$B$71</f>
        <v>0.75</v>
      </c>
      <c r="S13" t="s">
        <v>28</v>
      </c>
      <c r="T13" s="113">
        <f t="shared" si="1"/>
        <v>0</v>
      </c>
      <c r="U13" s="114"/>
      <c r="V13" s="153">
        <f t="shared" si="5"/>
        <v>1.5</v>
      </c>
    </row>
    <row r="14" spans="1:22" x14ac:dyDescent="0.25">
      <c r="A14">
        <v>12</v>
      </c>
      <c r="B14" s="113">
        <f>APA_LLW1!$M$8</f>
        <v>1</v>
      </c>
      <c r="C14" s="113">
        <f>APA_LLW1!$M$37</f>
        <v>0.45833333333333337</v>
      </c>
      <c r="D14" s="113">
        <f>APA_LLW1!$L$52</f>
        <v>0.45882352941176469</v>
      </c>
      <c r="E14" s="113">
        <f>APA_LLW1!$M$59</f>
        <v>0.76077226521013519</v>
      </c>
      <c r="F14" s="113">
        <f>APA_LLW1!$L$63</f>
        <v>0.5</v>
      </c>
      <c r="G14" s="113">
        <f>APA_LLW1!$L$65</f>
        <v>0.5</v>
      </c>
      <c r="H14" s="113">
        <f t="shared" si="2"/>
        <v>3.9996483060679905E-2</v>
      </c>
      <c r="I14" s="113">
        <f>$B$70</f>
        <v>0.5</v>
      </c>
      <c r="J14" t="s">
        <v>27</v>
      </c>
      <c r="K14" s="113">
        <f t="shared" si="3"/>
        <v>1.9998241530339952E-2</v>
      </c>
      <c r="L14" s="113">
        <f>$B$76</f>
        <v>0</v>
      </c>
      <c r="M14" s="114">
        <v>0</v>
      </c>
      <c r="N14" s="113">
        <f t="shared" si="4"/>
        <v>0</v>
      </c>
      <c r="O14" s="113">
        <f>$B$70</f>
        <v>0.5</v>
      </c>
      <c r="P14" s="119" t="s">
        <v>27</v>
      </c>
      <c r="Q14" s="113">
        <f t="shared" si="0"/>
        <v>1.9998241530339952E-2</v>
      </c>
      <c r="R14" s="113">
        <f>$B$70</f>
        <v>0.5</v>
      </c>
      <c r="S14" s="119" t="s">
        <v>27</v>
      </c>
      <c r="T14" s="113">
        <f t="shared" si="1"/>
        <v>1.9998241530339952E-2</v>
      </c>
      <c r="U14" s="114"/>
      <c r="V14" s="153">
        <f t="shared" si="5"/>
        <v>1.5</v>
      </c>
    </row>
    <row r="15" spans="1:22" x14ac:dyDescent="0.25">
      <c r="A15">
        <v>13</v>
      </c>
      <c r="B15" s="113">
        <f>APA_LLW1!$L$9</f>
        <v>0</v>
      </c>
      <c r="C15" s="113">
        <f>APA_LLW1!$L$38</f>
        <v>0.5</v>
      </c>
      <c r="D15" s="113">
        <f>APA_LLW1!$M$52</f>
        <v>0.54117647058823537</v>
      </c>
      <c r="E15" s="113">
        <f>APA_LLW1!$M$59</f>
        <v>0.76077226521013519</v>
      </c>
      <c r="F15" s="113">
        <f>APA_LLW1!$L$63</f>
        <v>0.5</v>
      </c>
      <c r="G15" s="113">
        <f>APA_LLW1!$L$65</f>
        <v>0.5</v>
      </c>
      <c r="H15" s="113">
        <f t="shared" si="2"/>
        <v>0</v>
      </c>
      <c r="I15" s="113">
        <f>$B$71</f>
        <v>0.75</v>
      </c>
      <c r="J15" t="s">
        <v>28</v>
      </c>
      <c r="K15" s="113">
        <f>I15*H15</f>
        <v>0</v>
      </c>
      <c r="L15" s="113">
        <f>$B$75</f>
        <v>0</v>
      </c>
      <c r="M15" t="s">
        <v>29</v>
      </c>
      <c r="N15" s="113">
        <f t="shared" si="4"/>
        <v>0</v>
      </c>
      <c r="O15" s="113">
        <f>$B$71</f>
        <v>0.75</v>
      </c>
      <c r="P15" t="s">
        <v>28</v>
      </c>
      <c r="Q15" s="113">
        <f t="shared" si="0"/>
        <v>0</v>
      </c>
      <c r="R15" s="113">
        <f>$B$75</f>
        <v>0</v>
      </c>
      <c r="S15" t="s">
        <v>29</v>
      </c>
      <c r="T15" s="113">
        <f t="shared" si="1"/>
        <v>0</v>
      </c>
      <c r="U15" s="114"/>
      <c r="V15" s="153">
        <f t="shared" si="5"/>
        <v>1.5</v>
      </c>
    </row>
    <row r="16" spans="1:22" x14ac:dyDescent="0.25">
      <c r="A16">
        <v>14</v>
      </c>
      <c r="B16" s="113">
        <f>APA_LLW1!$M$9</f>
        <v>1</v>
      </c>
      <c r="C16" s="113">
        <f>APA_LLW1!$L$38</f>
        <v>0.5</v>
      </c>
      <c r="D16" s="113">
        <f>APA_LLW1!$M$52</f>
        <v>0.54117647058823537</v>
      </c>
      <c r="E16" s="113">
        <f>APA_LLW1!$M$59</f>
        <v>0.76077226521013519</v>
      </c>
      <c r="F16" s="113">
        <f>APA_LLW1!$L$63</f>
        <v>0.5</v>
      </c>
      <c r="G16" s="113">
        <f>APA_LLW1!$L$65</f>
        <v>0.5</v>
      </c>
      <c r="H16" s="113">
        <f t="shared" si="2"/>
        <v>5.1464006175979737E-2</v>
      </c>
      <c r="I16" s="113">
        <f>$B$73</f>
        <v>0.5</v>
      </c>
      <c r="J16" s="114" t="s">
        <v>62</v>
      </c>
      <c r="K16" s="113">
        <f t="shared" si="3"/>
        <v>2.5732003087989869E-2</v>
      </c>
      <c r="L16" s="113">
        <f>$B$76</f>
        <v>0</v>
      </c>
      <c r="M16" s="114">
        <v>0</v>
      </c>
      <c r="N16" s="113">
        <f t="shared" si="4"/>
        <v>0</v>
      </c>
      <c r="O16" s="113">
        <f>$B$69</f>
        <v>1</v>
      </c>
      <c r="P16" s="114">
        <v>1</v>
      </c>
      <c r="Q16" s="113">
        <f t="shared" si="0"/>
        <v>5.1464006175979737E-2</v>
      </c>
      <c r="R16" s="113">
        <f>$B$74</f>
        <v>0</v>
      </c>
      <c r="S16" s="114" t="s">
        <v>63</v>
      </c>
      <c r="T16" s="113">
        <f t="shared" si="1"/>
        <v>0</v>
      </c>
      <c r="U16" s="114"/>
      <c r="V16" s="153">
        <f t="shared" si="5"/>
        <v>1.5</v>
      </c>
    </row>
    <row r="17" spans="1:22" x14ac:dyDescent="0.25">
      <c r="A17">
        <v>15</v>
      </c>
      <c r="B17" s="113">
        <f>APA_LLW1!$L$10</f>
        <v>0</v>
      </c>
      <c r="C17" s="113">
        <f>APA_LLW1!$M$38</f>
        <v>0.5</v>
      </c>
      <c r="D17" s="113">
        <f>APA_LLW1!$M$52</f>
        <v>0.54117647058823537</v>
      </c>
      <c r="E17" s="113">
        <f>APA_LLW1!$M$59</f>
        <v>0.76077226521013519</v>
      </c>
      <c r="F17" s="113">
        <f>APA_LLW1!$L$63</f>
        <v>0.5</v>
      </c>
      <c r="G17" s="113">
        <f>APA_LLW1!$L$65</f>
        <v>0.5</v>
      </c>
      <c r="H17" s="113">
        <f t="shared" si="2"/>
        <v>0</v>
      </c>
      <c r="I17" s="113">
        <f>$B$75</f>
        <v>0</v>
      </c>
      <c r="J17" t="s">
        <v>29</v>
      </c>
      <c r="K17" s="113">
        <f t="shared" si="3"/>
        <v>0</v>
      </c>
      <c r="L17" s="113">
        <f>$B$75</f>
        <v>0</v>
      </c>
      <c r="M17" t="s">
        <v>29</v>
      </c>
      <c r="N17" s="113">
        <f t="shared" si="4"/>
        <v>0</v>
      </c>
      <c r="O17" s="113">
        <f>$B$71</f>
        <v>0.75</v>
      </c>
      <c r="P17" t="s">
        <v>28</v>
      </c>
      <c r="Q17" s="113">
        <f t="shared" si="0"/>
        <v>0</v>
      </c>
      <c r="R17" s="113">
        <f>$B$71</f>
        <v>0.75</v>
      </c>
      <c r="S17" t="s">
        <v>28</v>
      </c>
      <c r="T17" s="113">
        <f t="shared" si="1"/>
        <v>0</v>
      </c>
      <c r="U17" s="114"/>
      <c r="V17" s="153">
        <f t="shared" si="5"/>
        <v>1.5</v>
      </c>
    </row>
    <row r="18" spans="1:22" x14ac:dyDescent="0.25">
      <c r="A18">
        <v>16</v>
      </c>
      <c r="B18" s="113">
        <f>APA_LLW1!$M$10</f>
        <v>1</v>
      </c>
      <c r="C18" s="113">
        <f>APA_LLW1!$M$38</f>
        <v>0.5</v>
      </c>
      <c r="D18" s="113">
        <f>APA_LLW1!$M$52</f>
        <v>0.54117647058823537</v>
      </c>
      <c r="E18" s="113">
        <f>APA_LLW1!$M$59</f>
        <v>0.76077226521013519</v>
      </c>
      <c r="F18" s="113">
        <f>APA_LLW1!$L$63</f>
        <v>0.5</v>
      </c>
      <c r="G18" s="113">
        <f>APA_LLW1!$L$65</f>
        <v>0.5</v>
      </c>
      <c r="H18" s="113">
        <f t="shared" si="2"/>
        <v>5.1464006175979737E-2</v>
      </c>
      <c r="I18" s="113">
        <f>$B$74</f>
        <v>0</v>
      </c>
      <c r="J18" s="7" t="s">
        <v>63</v>
      </c>
      <c r="K18" s="23">
        <f t="shared" si="3"/>
        <v>0</v>
      </c>
      <c r="L18" s="23">
        <f>$B$76</f>
        <v>0</v>
      </c>
      <c r="M18" s="7">
        <v>0</v>
      </c>
      <c r="N18" s="23">
        <f t="shared" si="4"/>
        <v>0</v>
      </c>
      <c r="O18" s="23">
        <f>$B$69</f>
        <v>1</v>
      </c>
      <c r="P18" s="7">
        <v>1</v>
      </c>
      <c r="Q18" s="23">
        <f t="shared" si="0"/>
        <v>5.1464006175979737E-2</v>
      </c>
      <c r="R18" s="23">
        <f>$B$73</f>
        <v>0.5</v>
      </c>
      <c r="S18" s="7" t="s">
        <v>62</v>
      </c>
      <c r="T18" s="23">
        <f t="shared" si="1"/>
        <v>2.5732003087989869E-2</v>
      </c>
      <c r="U18" s="114"/>
      <c r="V18" s="153">
        <f t="shared" si="5"/>
        <v>1.5</v>
      </c>
    </row>
    <row r="19" spans="1:22" x14ac:dyDescent="0.25">
      <c r="A19">
        <v>17</v>
      </c>
      <c r="B19" s="113">
        <f>APA_LLW1!$L$11</f>
        <v>0.5</v>
      </c>
      <c r="C19" s="113">
        <f>APA_LLW1!$L$39</f>
        <v>1</v>
      </c>
      <c r="D19" s="113">
        <f>APA_LLW1!$L$53</f>
        <v>0.52435897435897438</v>
      </c>
      <c r="E19" s="113">
        <f>APA_LLW1!$L$60</f>
        <v>0.23922773478986484</v>
      </c>
      <c r="F19" s="113">
        <f>APA_LLW1!$M$63</f>
        <v>0.5</v>
      </c>
      <c r="G19" s="113">
        <f>APA_LLW1!$L$65</f>
        <v>0.5</v>
      </c>
      <c r="H19" s="113">
        <f t="shared" si="2"/>
        <v>1.5680151206579281E-2</v>
      </c>
      <c r="I19" s="113">
        <f>$B$69</f>
        <v>1</v>
      </c>
      <c r="J19" s="151">
        <v>1</v>
      </c>
      <c r="K19" s="152">
        <f t="shared" si="3"/>
        <v>1.5680151206579281E-2</v>
      </c>
      <c r="L19" s="113">
        <f>$B$73</f>
        <v>0.5</v>
      </c>
      <c r="M19" s="151" t="s">
        <v>62</v>
      </c>
      <c r="N19" s="152">
        <f t="shared" si="4"/>
        <v>7.8400756032896406E-3</v>
      </c>
      <c r="O19" s="152">
        <f>$B$76</f>
        <v>0</v>
      </c>
      <c r="P19" s="151">
        <v>0</v>
      </c>
      <c r="Q19" s="152">
        <f t="shared" si="0"/>
        <v>0</v>
      </c>
      <c r="R19" s="152">
        <f>$B$74</f>
        <v>0</v>
      </c>
      <c r="S19" s="151" t="s">
        <v>63</v>
      </c>
      <c r="T19" s="152">
        <f t="shared" si="1"/>
        <v>0</v>
      </c>
      <c r="U19" s="114"/>
      <c r="V19" s="153">
        <f t="shared" si="5"/>
        <v>1.5</v>
      </c>
    </row>
    <row r="20" spans="1:22" x14ac:dyDescent="0.25">
      <c r="A20">
        <v>18</v>
      </c>
      <c r="B20" s="113">
        <f>APA_LLW1!$M$11</f>
        <v>0.5</v>
      </c>
      <c r="C20" s="113">
        <f>APA_LLW1!$L$39</f>
        <v>1</v>
      </c>
      <c r="D20" s="113">
        <f>APA_LLW1!$L$53</f>
        <v>0.52435897435897438</v>
      </c>
      <c r="E20" s="113">
        <f>APA_LLW1!$L$60</f>
        <v>0.23922773478986484</v>
      </c>
      <c r="F20" s="113">
        <f>APA_LLW1!$M$63</f>
        <v>0.5</v>
      </c>
      <c r="G20" s="113">
        <f>APA_LLW1!$L$65</f>
        <v>0.5</v>
      </c>
      <c r="H20" s="113">
        <f t="shared" si="2"/>
        <v>1.5680151206579281E-2</v>
      </c>
      <c r="I20" s="113">
        <f>$B$69</f>
        <v>1</v>
      </c>
      <c r="J20" s="6">
        <v>1</v>
      </c>
      <c r="K20" s="21">
        <f t="shared" si="3"/>
        <v>1.5680151206579281E-2</v>
      </c>
      <c r="L20" s="113">
        <f>$B$74</f>
        <v>0</v>
      </c>
      <c r="M20" s="6" t="s">
        <v>63</v>
      </c>
      <c r="N20" s="21">
        <f t="shared" si="4"/>
        <v>0</v>
      </c>
      <c r="O20" s="21">
        <f>$B$76</f>
        <v>0</v>
      </c>
      <c r="P20" s="6">
        <v>0</v>
      </c>
      <c r="Q20" s="21">
        <f t="shared" si="0"/>
        <v>0</v>
      </c>
      <c r="R20" s="21">
        <f>$B$73</f>
        <v>0.5</v>
      </c>
      <c r="S20" s="6" t="s">
        <v>62</v>
      </c>
      <c r="T20" s="21">
        <f t="shared" si="1"/>
        <v>7.8400756032896406E-3</v>
      </c>
      <c r="U20" s="114"/>
      <c r="V20" s="153">
        <f t="shared" si="5"/>
        <v>1.5</v>
      </c>
    </row>
    <row r="21" spans="1:22" x14ac:dyDescent="0.25">
      <c r="A21">
        <v>19</v>
      </c>
      <c r="B21" s="113">
        <f>APA_LLW1!$L$12</f>
        <v>0.5</v>
      </c>
      <c r="C21" s="113">
        <f>APA_LLW1!$M$39</f>
        <v>0</v>
      </c>
      <c r="D21" s="113">
        <f>APA_LLW1!$L$53</f>
        <v>0.52435897435897438</v>
      </c>
      <c r="E21" s="113">
        <f>APA_LLW1!$L$60</f>
        <v>0.23922773478986484</v>
      </c>
      <c r="F21" s="113">
        <f>APA_LLW1!$M$63</f>
        <v>0.5</v>
      </c>
      <c r="G21" s="113">
        <f>APA_LLW1!$L$65</f>
        <v>0.5</v>
      </c>
      <c r="H21" s="113">
        <f t="shared" si="2"/>
        <v>0</v>
      </c>
      <c r="I21" s="113">
        <f>$B$71</f>
        <v>0.75</v>
      </c>
      <c r="J21" s="2" t="s">
        <v>28</v>
      </c>
      <c r="K21" s="21">
        <f t="shared" si="3"/>
        <v>0</v>
      </c>
      <c r="L21" s="113">
        <f>$B$71</f>
        <v>0.75</v>
      </c>
      <c r="M21" s="2" t="s">
        <v>28</v>
      </c>
      <c r="N21" s="21">
        <f t="shared" si="4"/>
        <v>0</v>
      </c>
      <c r="O21" s="21">
        <f>$B$75</f>
        <v>0</v>
      </c>
      <c r="P21" s="2" t="s">
        <v>29</v>
      </c>
      <c r="Q21" s="21">
        <f t="shared" si="0"/>
        <v>0</v>
      </c>
      <c r="R21" s="21">
        <f>$B$75</f>
        <v>0</v>
      </c>
      <c r="S21" s="2" t="s">
        <v>29</v>
      </c>
      <c r="T21" s="21">
        <f t="shared" si="1"/>
        <v>0</v>
      </c>
      <c r="U21" s="114"/>
      <c r="V21" s="153">
        <f t="shared" si="5"/>
        <v>1.5</v>
      </c>
    </row>
    <row r="22" spans="1:22" x14ac:dyDescent="0.25">
      <c r="A22">
        <v>20</v>
      </c>
      <c r="B22" s="113">
        <f>APA_LLW1!$M$12</f>
        <v>0.5</v>
      </c>
      <c r="C22" s="113">
        <f>APA_LLW1!$M$39</f>
        <v>0</v>
      </c>
      <c r="D22" s="113">
        <f>APA_LLW1!$L$53</f>
        <v>0.52435897435897438</v>
      </c>
      <c r="E22" s="113">
        <f>APA_LLW1!$L$60</f>
        <v>0.23922773478986484</v>
      </c>
      <c r="F22" s="113">
        <f>APA_LLW1!$M$63</f>
        <v>0.5</v>
      </c>
      <c r="G22" s="113">
        <f>APA_LLW1!$L$65</f>
        <v>0.5</v>
      </c>
      <c r="H22" s="113">
        <f t="shared" si="2"/>
        <v>0</v>
      </c>
      <c r="I22" s="113">
        <f>$B$71</f>
        <v>0.75</v>
      </c>
      <c r="J22" s="2" t="s">
        <v>28</v>
      </c>
      <c r="K22" s="21">
        <f t="shared" si="3"/>
        <v>0</v>
      </c>
      <c r="L22" s="113">
        <f>$B$75</f>
        <v>0</v>
      </c>
      <c r="M22" s="2" t="s">
        <v>29</v>
      </c>
      <c r="N22" s="21">
        <f t="shared" si="4"/>
        <v>0</v>
      </c>
      <c r="O22" s="21">
        <f>$B$75</f>
        <v>0</v>
      </c>
      <c r="P22" s="2" t="s">
        <v>29</v>
      </c>
      <c r="Q22" s="21">
        <f t="shared" si="0"/>
        <v>0</v>
      </c>
      <c r="R22" s="21">
        <f>$B$71</f>
        <v>0.75</v>
      </c>
      <c r="S22" s="2" t="s">
        <v>28</v>
      </c>
      <c r="T22" s="21">
        <f t="shared" si="1"/>
        <v>0</v>
      </c>
      <c r="U22" s="114"/>
      <c r="V22" s="153">
        <f t="shared" si="5"/>
        <v>1.5</v>
      </c>
    </row>
    <row r="23" spans="1:22" x14ac:dyDescent="0.25">
      <c r="A23">
        <v>21</v>
      </c>
      <c r="B23" s="113">
        <f>APA_LLW1!$L$13</f>
        <v>0.5</v>
      </c>
      <c r="C23" s="113">
        <f>APA_LLW1!$L$40</f>
        <v>0.96153846153846156</v>
      </c>
      <c r="D23" s="113">
        <f>APA_LLW1!$M$53</f>
        <v>0.47564102564102562</v>
      </c>
      <c r="E23" s="113">
        <f>APA_LLW1!$L$60</f>
        <v>0.23922773478986484</v>
      </c>
      <c r="F23" s="113">
        <f>APA_LLW1!$M$63</f>
        <v>0.5</v>
      </c>
      <c r="G23" s="113">
        <f>APA_LLW1!$L$65</f>
        <v>0.5</v>
      </c>
      <c r="H23" s="113">
        <f t="shared" si="2"/>
        <v>1.3676265040532522E-2</v>
      </c>
      <c r="I23" s="113">
        <f>$B$70</f>
        <v>0.5</v>
      </c>
      <c r="J23" s="2" t="s">
        <v>27</v>
      </c>
      <c r="K23" s="21">
        <f t="shared" si="3"/>
        <v>6.8381325202662609E-3</v>
      </c>
      <c r="L23" s="113">
        <f>$B$70</f>
        <v>0.5</v>
      </c>
      <c r="M23" s="2" t="s">
        <v>27</v>
      </c>
      <c r="N23" s="21">
        <f t="shared" si="4"/>
        <v>6.8381325202662609E-3</v>
      </c>
      <c r="O23" s="21">
        <f>$B$76</f>
        <v>0</v>
      </c>
      <c r="P23" s="6">
        <v>0</v>
      </c>
      <c r="Q23" s="21">
        <f t="shared" si="0"/>
        <v>0</v>
      </c>
      <c r="R23" s="21">
        <f>$B$70</f>
        <v>0.5</v>
      </c>
      <c r="S23" s="2" t="s">
        <v>27</v>
      </c>
      <c r="T23" s="21">
        <f t="shared" si="1"/>
        <v>6.8381325202662609E-3</v>
      </c>
      <c r="U23" s="114"/>
      <c r="V23" s="153">
        <f t="shared" si="5"/>
        <v>1.5</v>
      </c>
    </row>
    <row r="24" spans="1:22" x14ac:dyDescent="0.25">
      <c r="A24">
        <v>22</v>
      </c>
      <c r="B24" s="113">
        <f>APA_LLW1!$M$13</f>
        <v>0.5</v>
      </c>
      <c r="C24" s="113">
        <f>APA_LLW1!$L$40</f>
        <v>0.96153846153846156</v>
      </c>
      <c r="D24" s="113">
        <f>APA_LLW1!$M$53</f>
        <v>0.47564102564102562</v>
      </c>
      <c r="E24" s="113">
        <f>APA_LLW1!$L$60</f>
        <v>0.23922773478986484</v>
      </c>
      <c r="F24" s="113">
        <f>APA_LLW1!$M$63</f>
        <v>0.5</v>
      </c>
      <c r="G24" s="113">
        <f>APA_LLW1!$L$65</f>
        <v>0.5</v>
      </c>
      <c r="H24" s="113">
        <f t="shared" si="2"/>
        <v>1.3676265040532522E-2</v>
      </c>
      <c r="I24" s="113">
        <f>$B$73</f>
        <v>0.5</v>
      </c>
      <c r="J24" s="6" t="s">
        <v>62</v>
      </c>
      <c r="K24" s="21">
        <f t="shared" si="3"/>
        <v>6.8381325202662609E-3</v>
      </c>
      <c r="L24" s="113">
        <f>$B$74</f>
        <v>0</v>
      </c>
      <c r="M24" s="6" t="s">
        <v>63</v>
      </c>
      <c r="N24" s="21">
        <f t="shared" si="4"/>
        <v>0</v>
      </c>
      <c r="O24" s="21">
        <f>$B$76</f>
        <v>0</v>
      </c>
      <c r="P24" s="6">
        <v>0</v>
      </c>
      <c r="Q24" s="21">
        <f t="shared" si="0"/>
        <v>0</v>
      </c>
      <c r="R24" s="21">
        <f>$B$69</f>
        <v>1</v>
      </c>
      <c r="S24" s="6">
        <v>1</v>
      </c>
      <c r="T24" s="21">
        <f t="shared" si="1"/>
        <v>1.3676265040532522E-2</v>
      </c>
      <c r="U24" s="114"/>
      <c r="V24" s="153">
        <f t="shared" si="5"/>
        <v>1.5</v>
      </c>
    </row>
    <row r="25" spans="1:22" x14ac:dyDescent="0.25">
      <c r="A25">
        <v>23</v>
      </c>
      <c r="B25" s="113">
        <f>APA_LLW1!$L$14</f>
        <v>0.7857142857142857</v>
      </c>
      <c r="C25" s="113">
        <f>APA_LLW1!$M$40</f>
        <v>3.8461538461538436E-2</v>
      </c>
      <c r="D25" s="113">
        <f>APA_LLW1!$M$53</f>
        <v>0.47564102564102562</v>
      </c>
      <c r="E25" s="113">
        <f>APA_LLW1!$L$60</f>
        <v>0.23922773478986484</v>
      </c>
      <c r="F25" s="113">
        <f>APA_LLW1!$M$63</f>
        <v>0.5</v>
      </c>
      <c r="G25" s="113">
        <f>APA_LLW1!$L$65</f>
        <v>0.5</v>
      </c>
      <c r="H25" s="113">
        <f t="shared" si="2"/>
        <v>8.5965094540490074E-4</v>
      </c>
      <c r="I25" s="113">
        <f>$B$75</f>
        <v>0</v>
      </c>
      <c r="J25" s="2" t="s">
        <v>29</v>
      </c>
      <c r="K25" s="21">
        <f t="shared" si="3"/>
        <v>0</v>
      </c>
      <c r="L25" s="113">
        <f>$B$71</f>
        <v>0.75</v>
      </c>
      <c r="M25" s="2" t="s">
        <v>28</v>
      </c>
      <c r="N25" s="21">
        <f t="shared" si="4"/>
        <v>6.4473820905367558E-4</v>
      </c>
      <c r="O25" s="21">
        <f>$B$75</f>
        <v>0</v>
      </c>
      <c r="P25" s="2" t="s">
        <v>29</v>
      </c>
      <c r="Q25" s="21">
        <f t="shared" si="0"/>
        <v>0</v>
      </c>
      <c r="R25" s="21">
        <f>$B$71</f>
        <v>0.75</v>
      </c>
      <c r="S25" s="2" t="s">
        <v>28</v>
      </c>
      <c r="T25" s="21">
        <f t="shared" si="1"/>
        <v>6.4473820905367558E-4</v>
      </c>
      <c r="U25" s="114"/>
      <c r="V25" s="153">
        <f t="shared" si="5"/>
        <v>1.5</v>
      </c>
    </row>
    <row r="26" spans="1:22" x14ac:dyDescent="0.25">
      <c r="A26">
        <v>24</v>
      </c>
      <c r="B26" s="113">
        <f>APA_LLW1!$M$14</f>
        <v>0.2142857142857143</v>
      </c>
      <c r="C26" s="113">
        <f>APA_LLW1!$M$40</f>
        <v>3.8461538461538436E-2</v>
      </c>
      <c r="D26" s="113">
        <f>APA_LLW1!$M$53</f>
        <v>0.47564102564102562</v>
      </c>
      <c r="E26" s="113">
        <f>APA_LLW1!$L$60</f>
        <v>0.23922773478986484</v>
      </c>
      <c r="F26" s="113">
        <f>APA_LLW1!$M$63</f>
        <v>0.5</v>
      </c>
      <c r="G26" s="113">
        <f>APA_LLW1!$L$65</f>
        <v>0.5</v>
      </c>
      <c r="H26" s="113">
        <f t="shared" si="2"/>
        <v>2.3445025783770025E-4</v>
      </c>
      <c r="I26" s="113">
        <f>$B$72</f>
        <v>0.16666666666666666</v>
      </c>
      <c r="J26" s="1" t="s">
        <v>21</v>
      </c>
      <c r="K26" s="23">
        <f t="shared" si="3"/>
        <v>3.9075042972950042E-5</v>
      </c>
      <c r="L26" s="23">
        <f>$B$72</f>
        <v>0.16666666666666666</v>
      </c>
      <c r="M26" s="1" t="s">
        <v>21</v>
      </c>
      <c r="N26" s="23">
        <f t="shared" si="4"/>
        <v>3.9075042972950042E-5</v>
      </c>
      <c r="O26" s="23">
        <f>$B$72</f>
        <v>0.16666666666666666</v>
      </c>
      <c r="P26" s="1" t="s">
        <v>21</v>
      </c>
      <c r="Q26" s="23">
        <f t="shared" si="0"/>
        <v>3.9075042972950042E-5</v>
      </c>
      <c r="R26" s="23">
        <f>$B$69</f>
        <v>1</v>
      </c>
      <c r="S26" s="7">
        <v>1</v>
      </c>
      <c r="T26" s="23">
        <f t="shared" si="1"/>
        <v>2.3445025783770025E-4</v>
      </c>
      <c r="U26" s="114"/>
      <c r="V26" s="153">
        <f t="shared" si="5"/>
        <v>1.5</v>
      </c>
    </row>
    <row r="27" spans="1:22" x14ac:dyDescent="0.25">
      <c r="A27">
        <v>25</v>
      </c>
      <c r="B27" s="113">
        <f>APA_LLW1!$L$15</f>
        <v>0.24999999999999994</v>
      </c>
      <c r="C27" s="113">
        <f>APA_LLW1!$L$41</f>
        <v>0.54166666666666663</v>
      </c>
      <c r="D27" s="113">
        <f>APA_LLW1!$L$54</f>
        <v>0.45882352941176469</v>
      </c>
      <c r="E27" s="113">
        <f>APA_LLW1!$M$60</f>
        <v>0.76077226521013519</v>
      </c>
      <c r="F27" s="113">
        <f>APA_LLW1!$M$63</f>
        <v>0.5</v>
      </c>
      <c r="G27" s="113">
        <f>APA_LLW1!$L$65</f>
        <v>0.5</v>
      </c>
      <c r="H27" s="113">
        <f t="shared" si="2"/>
        <v>1.1817142722473603E-2</v>
      </c>
      <c r="I27" s="113">
        <f>$B$69</f>
        <v>1</v>
      </c>
      <c r="J27" s="114">
        <v>1</v>
      </c>
      <c r="K27" s="113">
        <f t="shared" si="3"/>
        <v>1.1817142722473603E-2</v>
      </c>
      <c r="L27" s="113">
        <f>$B$72</f>
        <v>0.16666666666666666</v>
      </c>
      <c r="M27" t="s">
        <v>21</v>
      </c>
      <c r="N27" s="113">
        <f t="shared" si="4"/>
        <v>1.9695237870789336E-3</v>
      </c>
      <c r="O27" s="113">
        <f>$B$72</f>
        <v>0.16666666666666666</v>
      </c>
      <c r="P27" t="s">
        <v>21</v>
      </c>
      <c r="Q27" s="113">
        <f t="shared" si="0"/>
        <v>1.9695237870789336E-3</v>
      </c>
      <c r="R27" s="113">
        <f>$B$72</f>
        <v>0.16666666666666666</v>
      </c>
      <c r="S27" t="s">
        <v>21</v>
      </c>
      <c r="T27" s="113">
        <f t="shared" si="1"/>
        <v>1.9695237870789336E-3</v>
      </c>
      <c r="U27" s="114"/>
      <c r="V27" s="153">
        <f t="shared" si="5"/>
        <v>1.5000000000000002</v>
      </c>
    </row>
    <row r="28" spans="1:22" x14ac:dyDescent="0.25">
      <c r="A28">
        <v>26</v>
      </c>
      <c r="B28" s="113">
        <f>APA_LLW1!$M$15</f>
        <v>0.75</v>
      </c>
      <c r="C28" s="113">
        <f>APA_LLW1!$L$41</f>
        <v>0.54166666666666663</v>
      </c>
      <c r="D28" s="113">
        <f>APA_LLW1!$L$54</f>
        <v>0.45882352941176469</v>
      </c>
      <c r="E28" s="113">
        <f>APA_LLW1!$M$60</f>
        <v>0.76077226521013519</v>
      </c>
      <c r="F28" s="113">
        <f>APA_LLW1!$M$63</f>
        <v>0.5</v>
      </c>
      <c r="G28" s="113">
        <f>APA_LLW1!$L$65</f>
        <v>0.5</v>
      </c>
      <c r="H28" s="113">
        <f t="shared" si="2"/>
        <v>3.545142816742082E-2</v>
      </c>
      <c r="I28" s="113">
        <f>$B$69</f>
        <v>1</v>
      </c>
      <c r="J28" s="114">
        <v>1</v>
      </c>
      <c r="K28" s="113">
        <f t="shared" si="3"/>
        <v>3.545142816742082E-2</v>
      </c>
      <c r="L28" s="113">
        <f>$B$76</f>
        <v>0</v>
      </c>
      <c r="M28" s="114">
        <v>0</v>
      </c>
      <c r="N28" s="113">
        <f t="shared" si="4"/>
        <v>0</v>
      </c>
      <c r="O28" s="113">
        <f>$B$74</f>
        <v>0</v>
      </c>
      <c r="P28" s="114" t="s">
        <v>63</v>
      </c>
      <c r="Q28" s="113">
        <f t="shared" si="0"/>
        <v>0</v>
      </c>
      <c r="R28" s="113">
        <f>$B$73</f>
        <v>0.5</v>
      </c>
      <c r="S28" s="114" t="s">
        <v>62</v>
      </c>
      <c r="T28" s="113">
        <f t="shared" si="1"/>
        <v>1.772571408371041E-2</v>
      </c>
      <c r="U28" s="114"/>
      <c r="V28" s="153">
        <f t="shared" si="5"/>
        <v>1.5</v>
      </c>
    </row>
    <row r="29" spans="1:22" x14ac:dyDescent="0.25">
      <c r="A29">
        <v>27</v>
      </c>
      <c r="B29" s="113">
        <f>APA_LLW1!$L$16</f>
        <v>0</v>
      </c>
      <c r="C29" s="113">
        <f>APA_LLW1!$M$41</f>
        <v>0.45833333333333337</v>
      </c>
      <c r="D29" s="113">
        <f>APA_LLW1!$L$54</f>
        <v>0.45882352941176469</v>
      </c>
      <c r="E29" s="113">
        <f>APA_LLW1!$M$60</f>
        <v>0.76077226521013519</v>
      </c>
      <c r="F29" s="113">
        <f>APA_LLW1!$M$63</f>
        <v>0.5</v>
      </c>
      <c r="G29" s="113">
        <f>APA_LLW1!$L$65</f>
        <v>0.5</v>
      </c>
      <c r="H29" s="113">
        <f t="shared" si="2"/>
        <v>0</v>
      </c>
      <c r="I29" s="113">
        <f>$B$71</f>
        <v>0.75</v>
      </c>
      <c r="J29" t="s">
        <v>28</v>
      </c>
      <c r="K29" s="113">
        <f t="shared" si="3"/>
        <v>0</v>
      </c>
      <c r="L29" s="113">
        <f>$B$75</f>
        <v>0</v>
      </c>
      <c r="M29" t="s">
        <v>29</v>
      </c>
      <c r="N29" s="113">
        <f t="shared" si="4"/>
        <v>0</v>
      </c>
      <c r="O29" s="113">
        <f>$B$71</f>
        <v>0.75</v>
      </c>
      <c r="P29" t="s">
        <v>28</v>
      </c>
      <c r="Q29" s="113">
        <f t="shared" si="0"/>
        <v>0</v>
      </c>
      <c r="R29" s="113">
        <f>$B$75</f>
        <v>0</v>
      </c>
      <c r="S29" t="s">
        <v>29</v>
      </c>
      <c r="T29" s="113">
        <f t="shared" si="1"/>
        <v>0</v>
      </c>
      <c r="U29" s="114"/>
      <c r="V29" s="153">
        <f t="shared" si="5"/>
        <v>1.5</v>
      </c>
    </row>
    <row r="30" spans="1:22" x14ac:dyDescent="0.25">
      <c r="A30">
        <v>28</v>
      </c>
      <c r="B30" s="113">
        <f>APA_LLW1!$M$16</f>
        <v>1</v>
      </c>
      <c r="C30" s="113">
        <f>APA_LLW1!$M$41</f>
        <v>0.45833333333333337</v>
      </c>
      <c r="D30" s="113">
        <f>APA_LLW1!$L$54</f>
        <v>0.45882352941176469</v>
      </c>
      <c r="E30" s="113">
        <f>APA_LLW1!$M$60</f>
        <v>0.76077226521013519</v>
      </c>
      <c r="F30" s="113">
        <f>APA_LLW1!$M$63</f>
        <v>0.5</v>
      </c>
      <c r="G30" s="113">
        <f>APA_LLW1!$L$65</f>
        <v>0.5</v>
      </c>
      <c r="H30" s="113">
        <f t="shared" si="2"/>
        <v>3.9996483060679905E-2</v>
      </c>
      <c r="I30" s="113">
        <f>$B$70</f>
        <v>0.5</v>
      </c>
      <c r="J30" t="s">
        <v>27</v>
      </c>
      <c r="K30" s="113">
        <f t="shared" si="3"/>
        <v>1.9998241530339952E-2</v>
      </c>
      <c r="L30" s="113">
        <f>$B$76</f>
        <v>0</v>
      </c>
      <c r="M30" s="114">
        <v>0</v>
      </c>
      <c r="N30" s="113">
        <f t="shared" si="4"/>
        <v>0</v>
      </c>
      <c r="O30" s="113">
        <f>$B$70</f>
        <v>0.5</v>
      </c>
      <c r="P30" s="119" t="s">
        <v>27</v>
      </c>
      <c r="Q30" s="113">
        <f t="shared" si="0"/>
        <v>1.9998241530339952E-2</v>
      </c>
      <c r="R30" s="113">
        <f>$B$70</f>
        <v>0.5</v>
      </c>
      <c r="S30" s="119" t="s">
        <v>27</v>
      </c>
      <c r="T30" s="113">
        <f t="shared" si="1"/>
        <v>1.9998241530339952E-2</v>
      </c>
      <c r="U30" s="114"/>
      <c r="V30" s="153">
        <f t="shared" si="5"/>
        <v>1.5</v>
      </c>
    </row>
    <row r="31" spans="1:22" x14ac:dyDescent="0.25">
      <c r="A31">
        <v>29</v>
      </c>
      <c r="B31" s="113">
        <f>APA_LLW1!$L$17</f>
        <v>0</v>
      </c>
      <c r="C31" s="113">
        <f>APA_LLW1!$L$42</f>
        <v>0.5</v>
      </c>
      <c r="D31" s="113">
        <f>APA_LLW1!$M$54</f>
        <v>0.54117647058823537</v>
      </c>
      <c r="E31" s="113">
        <f>APA_LLW1!$M$60</f>
        <v>0.76077226521013519</v>
      </c>
      <c r="F31" s="113">
        <f>APA_LLW1!$M$63</f>
        <v>0.5</v>
      </c>
      <c r="G31" s="113">
        <f>APA_LLW1!$L$65</f>
        <v>0.5</v>
      </c>
      <c r="H31" s="113">
        <f t="shared" si="2"/>
        <v>0</v>
      </c>
      <c r="I31" s="113">
        <f>$B$71</f>
        <v>0.75</v>
      </c>
      <c r="J31" t="s">
        <v>28</v>
      </c>
      <c r="K31" s="113">
        <f t="shared" si="3"/>
        <v>0</v>
      </c>
      <c r="L31" s="113">
        <f>$B$75</f>
        <v>0</v>
      </c>
      <c r="M31" t="s">
        <v>29</v>
      </c>
      <c r="N31" s="113">
        <f t="shared" si="4"/>
        <v>0</v>
      </c>
      <c r="O31" s="113">
        <f>$B$75</f>
        <v>0</v>
      </c>
      <c r="P31" t="s">
        <v>29</v>
      </c>
      <c r="Q31" s="113">
        <f t="shared" si="0"/>
        <v>0</v>
      </c>
      <c r="R31" s="113">
        <f>$B$71</f>
        <v>0.75</v>
      </c>
      <c r="S31" t="s">
        <v>28</v>
      </c>
      <c r="T31" s="113">
        <f t="shared" si="1"/>
        <v>0</v>
      </c>
      <c r="U31" s="114"/>
      <c r="V31" s="153">
        <f t="shared" si="5"/>
        <v>1.5</v>
      </c>
    </row>
    <row r="32" spans="1:22" x14ac:dyDescent="0.25">
      <c r="A32">
        <v>30</v>
      </c>
      <c r="B32" s="113">
        <f>APA_LLW1!$M$17</f>
        <v>1</v>
      </c>
      <c r="C32" s="113">
        <f>APA_LLW1!$L$42</f>
        <v>0.5</v>
      </c>
      <c r="D32" s="113">
        <f>APA_LLW1!$M$54</f>
        <v>0.54117647058823537</v>
      </c>
      <c r="E32" s="113">
        <f>APA_LLW1!$M$60</f>
        <v>0.76077226521013519</v>
      </c>
      <c r="F32" s="113">
        <f>APA_LLW1!$M$63</f>
        <v>0.5</v>
      </c>
      <c r="G32" s="113">
        <f>APA_LLW1!$L$65</f>
        <v>0.5</v>
      </c>
      <c r="H32" s="113">
        <f t="shared" si="2"/>
        <v>5.1464006175979737E-2</v>
      </c>
      <c r="I32" s="113">
        <f>$B$73</f>
        <v>0.5</v>
      </c>
      <c r="J32" s="114" t="s">
        <v>62</v>
      </c>
      <c r="K32" s="113">
        <f t="shared" si="3"/>
        <v>2.5732003087989869E-2</v>
      </c>
      <c r="L32" s="113">
        <f>$B$76</f>
        <v>0</v>
      </c>
      <c r="M32" s="114">
        <v>0</v>
      </c>
      <c r="N32" s="113">
        <f t="shared" si="4"/>
        <v>0</v>
      </c>
      <c r="O32" s="113">
        <f>$B$74</f>
        <v>0</v>
      </c>
      <c r="P32" s="114" t="s">
        <v>63</v>
      </c>
      <c r="Q32" s="113">
        <f t="shared" si="0"/>
        <v>0</v>
      </c>
      <c r="R32" s="113">
        <f>$B$69</f>
        <v>1</v>
      </c>
      <c r="S32" s="114">
        <v>1</v>
      </c>
      <c r="T32" s="113">
        <f t="shared" si="1"/>
        <v>5.1464006175979737E-2</v>
      </c>
      <c r="U32" s="114"/>
      <c r="V32" s="153">
        <f t="shared" si="5"/>
        <v>1.5</v>
      </c>
    </row>
    <row r="33" spans="1:22" x14ac:dyDescent="0.25">
      <c r="A33">
        <v>31</v>
      </c>
      <c r="B33" s="113">
        <f>APA_LLW1!$L$18</f>
        <v>0</v>
      </c>
      <c r="C33" s="113">
        <f>APA_LLW1!$M$42</f>
        <v>0.5</v>
      </c>
      <c r="D33" s="113">
        <f>APA_LLW1!$M$54</f>
        <v>0.54117647058823537</v>
      </c>
      <c r="E33" s="113">
        <f>APA_LLW1!$M$60</f>
        <v>0.76077226521013519</v>
      </c>
      <c r="F33" s="113">
        <f>APA_LLW1!$M$63</f>
        <v>0.5</v>
      </c>
      <c r="G33" s="113">
        <f>APA_LLW1!$L$65</f>
        <v>0.5</v>
      </c>
      <c r="H33" s="113">
        <f t="shared" si="2"/>
        <v>0</v>
      </c>
      <c r="I33" s="113">
        <f>$B$75</f>
        <v>0</v>
      </c>
      <c r="J33" s="2" t="s">
        <v>29</v>
      </c>
      <c r="K33" s="21">
        <f t="shared" si="3"/>
        <v>0</v>
      </c>
      <c r="L33" s="21">
        <f>$B$75</f>
        <v>0</v>
      </c>
      <c r="M33" s="2" t="s">
        <v>29</v>
      </c>
      <c r="N33" s="21">
        <f t="shared" si="4"/>
        <v>0</v>
      </c>
      <c r="O33" s="21">
        <f>$B$71</f>
        <v>0.75</v>
      </c>
      <c r="P33" s="2" t="s">
        <v>28</v>
      </c>
      <c r="Q33" s="21">
        <f t="shared" si="0"/>
        <v>0</v>
      </c>
      <c r="R33" s="21">
        <f>$B$71</f>
        <v>0.75</v>
      </c>
      <c r="S33" s="2" t="s">
        <v>28</v>
      </c>
      <c r="T33" s="21">
        <f t="shared" si="1"/>
        <v>0</v>
      </c>
      <c r="U33" s="114"/>
      <c r="V33" s="153">
        <f t="shared" si="5"/>
        <v>1.5</v>
      </c>
    </row>
    <row r="34" spans="1:22" x14ac:dyDescent="0.25">
      <c r="A34" s="1">
        <v>32</v>
      </c>
      <c r="B34" s="23">
        <f>APA_LLW1!$M$18</f>
        <v>1</v>
      </c>
      <c r="C34" s="23">
        <f>APA_LLW1!$M$42</f>
        <v>0.5</v>
      </c>
      <c r="D34" s="23">
        <f>APA_LLW1!$M$54</f>
        <v>0.54117647058823537</v>
      </c>
      <c r="E34" s="23">
        <f>APA_LLW1!$M$60</f>
        <v>0.76077226521013519</v>
      </c>
      <c r="F34" s="23">
        <f>APA_LLW1!$M$63</f>
        <v>0.5</v>
      </c>
      <c r="G34" s="23">
        <f>APA_LLW1!$L$65</f>
        <v>0.5</v>
      </c>
      <c r="H34" s="23">
        <f t="shared" si="2"/>
        <v>5.1464006175979737E-2</v>
      </c>
      <c r="I34" s="113">
        <f>$B$74</f>
        <v>0</v>
      </c>
      <c r="J34" s="7" t="s">
        <v>63</v>
      </c>
      <c r="K34" s="23">
        <f t="shared" si="3"/>
        <v>0</v>
      </c>
      <c r="L34" s="23">
        <f>$B$76</f>
        <v>0</v>
      </c>
      <c r="M34" s="7">
        <v>0</v>
      </c>
      <c r="N34" s="23">
        <f t="shared" si="4"/>
        <v>0</v>
      </c>
      <c r="O34" s="23">
        <f>$B$73</f>
        <v>0.5</v>
      </c>
      <c r="P34" s="7" t="s">
        <v>62</v>
      </c>
      <c r="Q34" s="23">
        <f t="shared" si="0"/>
        <v>2.5732003087989869E-2</v>
      </c>
      <c r="R34" s="23">
        <f>$B$69</f>
        <v>1</v>
      </c>
      <c r="S34" s="7">
        <v>1</v>
      </c>
      <c r="T34" s="23">
        <f t="shared" si="1"/>
        <v>5.1464006175979737E-2</v>
      </c>
      <c r="U34" s="7"/>
      <c r="V34" s="153">
        <f t="shared" si="5"/>
        <v>1.5</v>
      </c>
    </row>
    <row r="35" spans="1:22" x14ac:dyDescent="0.25">
      <c r="A35">
        <v>33</v>
      </c>
      <c r="B35" s="113">
        <f>APA_LLW1!$L$19</f>
        <v>0.5</v>
      </c>
      <c r="C35" s="113">
        <f>APA_LLW1!$L$43</f>
        <v>1</v>
      </c>
      <c r="D35" s="113">
        <f>APA_LLW1!$L$55</f>
        <v>0.52435897435897438</v>
      </c>
      <c r="E35" s="113">
        <f>APA_LLW1!$L$61</f>
        <v>0.23922773478986484</v>
      </c>
      <c r="F35" s="113">
        <f>APA_LLW1!$L$64</f>
        <v>0.5</v>
      </c>
      <c r="G35" s="113">
        <f>APA_LLW1!$M$65</f>
        <v>0.5</v>
      </c>
      <c r="H35" s="113">
        <f t="shared" si="2"/>
        <v>1.5680151206579281E-2</v>
      </c>
      <c r="I35" s="113">
        <f>$B$73</f>
        <v>0.5</v>
      </c>
      <c r="J35" s="114" t="s">
        <v>62</v>
      </c>
      <c r="K35" s="113">
        <f t="shared" si="3"/>
        <v>7.8400756032896406E-3</v>
      </c>
      <c r="L35" s="113">
        <f>$B$69</f>
        <v>1</v>
      </c>
      <c r="M35" s="114">
        <v>1</v>
      </c>
      <c r="N35" s="113">
        <f t="shared" si="4"/>
        <v>1.5680151206579281E-2</v>
      </c>
      <c r="O35" s="113">
        <f>$B$74</f>
        <v>0</v>
      </c>
      <c r="P35" s="114" t="s">
        <v>63</v>
      </c>
      <c r="Q35" s="113">
        <f t="shared" si="0"/>
        <v>0</v>
      </c>
      <c r="R35" s="113">
        <f>$B$76</f>
        <v>0</v>
      </c>
      <c r="S35" s="114">
        <v>0</v>
      </c>
      <c r="T35" s="113">
        <f t="shared" si="1"/>
        <v>0</v>
      </c>
      <c r="U35" s="114"/>
      <c r="V35" s="153">
        <f t="shared" si="5"/>
        <v>1.5</v>
      </c>
    </row>
    <row r="36" spans="1:22" x14ac:dyDescent="0.25">
      <c r="A36">
        <v>34</v>
      </c>
      <c r="B36" s="113">
        <f>APA_LLW1!$M$19</f>
        <v>0.5</v>
      </c>
      <c r="C36" s="113">
        <f>APA_LLW1!$L$43</f>
        <v>1</v>
      </c>
      <c r="D36" s="113">
        <f>APA_LLW1!$L$55</f>
        <v>0.52435897435897438</v>
      </c>
      <c r="E36" s="113">
        <f>APA_LLW1!$L$61</f>
        <v>0.23922773478986484</v>
      </c>
      <c r="F36" s="113">
        <f>APA_LLW1!$L$64</f>
        <v>0.5</v>
      </c>
      <c r="G36" s="113">
        <f>APA_LLW1!$M$65</f>
        <v>0.5</v>
      </c>
      <c r="H36" s="113">
        <f t="shared" si="2"/>
        <v>1.5680151206579281E-2</v>
      </c>
      <c r="I36" s="113">
        <f>$B$74</f>
        <v>0</v>
      </c>
      <c r="J36" s="114" t="s">
        <v>63</v>
      </c>
      <c r="K36" s="113">
        <f t="shared" si="3"/>
        <v>0</v>
      </c>
      <c r="L36" s="113">
        <f>$B$69</f>
        <v>1</v>
      </c>
      <c r="M36" s="114">
        <v>1</v>
      </c>
      <c r="N36" s="113">
        <f t="shared" si="4"/>
        <v>1.5680151206579281E-2</v>
      </c>
      <c r="O36" s="113">
        <f>$B$73</f>
        <v>0.5</v>
      </c>
      <c r="P36" s="114" t="s">
        <v>62</v>
      </c>
      <c r="Q36" s="113">
        <f t="shared" si="0"/>
        <v>7.8400756032896406E-3</v>
      </c>
      <c r="R36" s="113">
        <f>$B$76</f>
        <v>0</v>
      </c>
      <c r="S36" s="114">
        <v>0</v>
      </c>
      <c r="T36" s="113">
        <f t="shared" si="1"/>
        <v>0</v>
      </c>
      <c r="U36" s="114"/>
      <c r="V36" s="153">
        <f t="shared" si="5"/>
        <v>1.5</v>
      </c>
    </row>
    <row r="37" spans="1:22" x14ac:dyDescent="0.25">
      <c r="A37">
        <v>35</v>
      </c>
      <c r="B37" s="113">
        <f>APA_LLW1!$L$20</f>
        <v>0.5</v>
      </c>
      <c r="C37" s="113">
        <f>APA_LLW1!$M$43</f>
        <v>0</v>
      </c>
      <c r="D37" s="113">
        <f>APA_LLW1!$L$55</f>
        <v>0.52435897435897438</v>
      </c>
      <c r="E37" s="113">
        <f>APA_LLW1!$L$61</f>
        <v>0.23922773478986484</v>
      </c>
      <c r="F37" s="113">
        <f>APA_LLW1!$L$64</f>
        <v>0.5</v>
      </c>
      <c r="G37" s="113">
        <f>APA_LLW1!$M$65</f>
        <v>0.5</v>
      </c>
      <c r="H37" s="113">
        <f t="shared" si="2"/>
        <v>0</v>
      </c>
      <c r="I37" s="113">
        <f>$B$71</f>
        <v>0.75</v>
      </c>
      <c r="J37" t="s">
        <v>28</v>
      </c>
      <c r="K37" s="113">
        <f t="shared" si="3"/>
        <v>0</v>
      </c>
      <c r="L37" s="113">
        <f>$B$71</f>
        <v>0.75</v>
      </c>
      <c r="M37" t="s">
        <v>28</v>
      </c>
      <c r="N37" s="113">
        <f t="shared" si="4"/>
        <v>0</v>
      </c>
      <c r="O37" s="113">
        <f>$B$75</f>
        <v>0</v>
      </c>
      <c r="P37" t="s">
        <v>29</v>
      </c>
      <c r="Q37" s="113">
        <f t="shared" si="0"/>
        <v>0</v>
      </c>
      <c r="R37" s="113">
        <f>$B$75</f>
        <v>0</v>
      </c>
      <c r="S37" t="s">
        <v>29</v>
      </c>
      <c r="T37" s="113">
        <f t="shared" si="1"/>
        <v>0</v>
      </c>
      <c r="U37" s="114"/>
      <c r="V37" s="153">
        <f t="shared" si="5"/>
        <v>1.5</v>
      </c>
    </row>
    <row r="38" spans="1:22" x14ac:dyDescent="0.25">
      <c r="A38">
        <v>36</v>
      </c>
      <c r="B38" s="113">
        <f>APA_LLW1!$M$20</f>
        <v>0.5</v>
      </c>
      <c r="C38" s="113">
        <f>APA_LLW1!$M$43</f>
        <v>0</v>
      </c>
      <c r="D38" s="113">
        <f>APA_LLW1!$L$55</f>
        <v>0.52435897435897438</v>
      </c>
      <c r="E38" s="113">
        <f>APA_LLW1!$L$61</f>
        <v>0.23922773478986484</v>
      </c>
      <c r="F38" s="113">
        <f>APA_LLW1!$L$64</f>
        <v>0.5</v>
      </c>
      <c r="G38" s="113">
        <f>APA_LLW1!$M$65</f>
        <v>0.5</v>
      </c>
      <c r="H38" s="113">
        <f t="shared" si="2"/>
        <v>0</v>
      </c>
      <c r="I38" s="113">
        <f>$B$75</f>
        <v>0</v>
      </c>
      <c r="J38" t="s">
        <v>29</v>
      </c>
      <c r="K38" s="113">
        <f t="shared" si="3"/>
        <v>0</v>
      </c>
      <c r="L38" s="113">
        <f>$B$71</f>
        <v>0.75</v>
      </c>
      <c r="M38" t="s">
        <v>28</v>
      </c>
      <c r="N38" s="113">
        <f t="shared" si="4"/>
        <v>0</v>
      </c>
      <c r="O38" s="113">
        <f>$B$71</f>
        <v>0.75</v>
      </c>
      <c r="P38" t="s">
        <v>28</v>
      </c>
      <c r="Q38" s="113">
        <f t="shared" si="0"/>
        <v>0</v>
      </c>
      <c r="R38" s="113">
        <f>$B$75</f>
        <v>0</v>
      </c>
      <c r="S38" t="s">
        <v>29</v>
      </c>
      <c r="T38" s="113">
        <f t="shared" si="1"/>
        <v>0</v>
      </c>
      <c r="U38" s="114"/>
      <c r="V38" s="153">
        <f t="shared" si="5"/>
        <v>1.5</v>
      </c>
    </row>
    <row r="39" spans="1:22" x14ac:dyDescent="0.25">
      <c r="A39">
        <v>37</v>
      </c>
      <c r="B39" s="113">
        <f>APA_LLW1!$L$21</f>
        <v>0.5</v>
      </c>
      <c r="C39" s="113">
        <f>APA_LLW1!$L$44</f>
        <v>0.96153846153846156</v>
      </c>
      <c r="D39" s="113">
        <f>APA_LLW1!$M$55</f>
        <v>0.47564102564102562</v>
      </c>
      <c r="E39" s="113">
        <f>APA_LLW1!$L$61</f>
        <v>0.23922773478986484</v>
      </c>
      <c r="F39" s="113">
        <f>APA_LLW1!$L$64</f>
        <v>0.5</v>
      </c>
      <c r="G39" s="113">
        <f>APA_LLW1!$M$65</f>
        <v>0.5</v>
      </c>
      <c r="H39" s="113">
        <f t="shared" si="2"/>
        <v>1.3676265040532522E-2</v>
      </c>
      <c r="I39" s="113">
        <f>$B$70</f>
        <v>0.5</v>
      </c>
      <c r="J39" t="s">
        <v>27</v>
      </c>
      <c r="K39" s="113">
        <f t="shared" si="3"/>
        <v>6.8381325202662609E-3</v>
      </c>
      <c r="L39" s="113">
        <f>$B$70</f>
        <v>0.5</v>
      </c>
      <c r="M39" t="s">
        <v>27</v>
      </c>
      <c r="N39" s="113">
        <f t="shared" si="4"/>
        <v>6.8381325202662609E-3</v>
      </c>
      <c r="O39" s="113">
        <f>$B$70</f>
        <v>0.5</v>
      </c>
      <c r="P39" t="s">
        <v>27</v>
      </c>
      <c r="Q39" s="113">
        <f t="shared" si="0"/>
        <v>6.8381325202662609E-3</v>
      </c>
      <c r="R39" s="113">
        <f>$B$76</f>
        <v>0</v>
      </c>
      <c r="S39" s="114">
        <v>0</v>
      </c>
      <c r="T39" s="113">
        <f t="shared" si="1"/>
        <v>0</v>
      </c>
      <c r="U39" s="114"/>
      <c r="V39" s="153">
        <f t="shared" si="5"/>
        <v>1.5</v>
      </c>
    </row>
    <row r="40" spans="1:22" x14ac:dyDescent="0.25">
      <c r="A40">
        <v>38</v>
      </c>
      <c r="B40" s="113">
        <f>APA_LLW1!$M$21</f>
        <v>0.5</v>
      </c>
      <c r="C40" s="113">
        <f>APA_LLW1!$L$44</f>
        <v>0.96153846153846156</v>
      </c>
      <c r="D40" s="113">
        <f>APA_LLW1!$M$55</f>
        <v>0.47564102564102562</v>
      </c>
      <c r="E40" s="113">
        <f>APA_LLW1!$L$61</f>
        <v>0.23922773478986484</v>
      </c>
      <c r="F40" s="113">
        <f>APA_LLW1!$L$64</f>
        <v>0.5</v>
      </c>
      <c r="G40" s="113">
        <f>APA_LLW1!$M$65</f>
        <v>0.5</v>
      </c>
      <c r="H40" s="113">
        <f t="shared" si="2"/>
        <v>1.3676265040532522E-2</v>
      </c>
      <c r="I40" s="113">
        <f>$B$74</f>
        <v>0</v>
      </c>
      <c r="J40" s="114" t="s">
        <v>63</v>
      </c>
      <c r="K40" s="113">
        <f t="shared" si="3"/>
        <v>0</v>
      </c>
      <c r="L40" s="113">
        <f>$B$73</f>
        <v>0.5</v>
      </c>
      <c r="M40" s="114" t="s">
        <v>62</v>
      </c>
      <c r="N40" s="113">
        <f t="shared" si="4"/>
        <v>6.8381325202662609E-3</v>
      </c>
      <c r="O40" s="113">
        <f>$B$69</f>
        <v>1</v>
      </c>
      <c r="P40" s="114">
        <v>1</v>
      </c>
      <c r="Q40" s="113">
        <f t="shared" si="0"/>
        <v>1.3676265040532522E-2</v>
      </c>
      <c r="R40" s="113">
        <f>$B$76</f>
        <v>0</v>
      </c>
      <c r="S40" s="114">
        <v>0</v>
      </c>
      <c r="T40" s="113">
        <f t="shared" si="1"/>
        <v>0</v>
      </c>
      <c r="U40" s="114"/>
      <c r="V40" s="153">
        <f t="shared" si="5"/>
        <v>1.5</v>
      </c>
    </row>
    <row r="41" spans="1:22" x14ac:dyDescent="0.25">
      <c r="A41">
        <v>39</v>
      </c>
      <c r="B41" s="113">
        <f>APA_LLW1!$L$22</f>
        <v>0.7857142857142857</v>
      </c>
      <c r="C41" s="113">
        <f>APA_LLW1!$M$44</f>
        <v>3.8461538461538436E-2</v>
      </c>
      <c r="D41" s="113">
        <f>APA_LLW1!$M$55</f>
        <v>0.47564102564102562</v>
      </c>
      <c r="E41" s="113">
        <f>APA_LLW1!$L$61</f>
        <v>0.23922773478986484</v>
      </c>
      <c r="F41" s="113">
        <f>APA_LLW1!$L$64</f>
        <v>0.5</v>
      </c>
      <c r="G41" s="113">
        <f>APA_LLW1!$M$65</f>
        <v>0.5</v>
      </c>
      <c r="H41" s="113">
        <f t="shared" si="2"/>
        <v>8.5965094540490074E-4</v>
      </c>
      <c r="I41" s="113">
        <f>$B$71</f>
        <v>0.75</v>
      </c>
      <c r="J41" t="s">
        <v>28</v>
      </c>
      <c r="K41" s="113">
        <f t="shared" si="3"/>
        <v>6.4473820905367558E-4</v>
      </c>
      <c r="L41" s="113">
        <f>$B$75</f>
        <v>0</v>
      </c>
      <c r="M41" t="s">
        <v>29</v>
      </c>
      <c r="N41" s="113">
        <f t="shared" si="4"/>
        <v>0</v>
      </c>
      <c r="O41" s="113">
        <f>$B$71</f>
        <v>0.75</v>
      </c>
      <c r="P41" t="s">
        <v>28</v>
      </c>
      <c r="Q41" s="113">
        <f t="shared" si="0"/>
        <v>6.4473820905367558E-4</v>
      </c>
      <c r="R41" s="113">
        <f>$B$75</f>
        <v>0</v>
      </c>
      <c r="S41" t="s">
        <v>29</v>
      </c>
      <c r="T41" s="113">
        <f t="shared" si="1"/>
        <v>0</v>
      </c>
      <c r="U41" s="114"/>
      <c r="V41" s="153">
        <f t="shared" si="5"/>
        <v>1.5</v>
      </c>
    </row>
    <row r="42" spans="1:22" x14ac:dyDescent="0.25">
      <c r="A42">
        <v>40</v>
      </c>
      <c r="B42" s="113">
        <f>APA_LLW1!$M$22</f>
        <v>0.2142857142857143</v>
      </c>
      <c r="C42" s="113">
        <f>APA_LLW1!$M$44</f>
        <v>3.8461538461538436E-2</v>
      </c>
      <c r="D42" s="113">
        <f>APA_LLW1!$M$55</f>
        <v>0.47564102564102562</v>
      </c>
      <c r="E42" s="113">
        <f>APA_LLW1!$L$61</f>
        <v>0.23922773478986484</v>
      </c>
      <c r="F42" s="113">
        <f>APA_LLW1!$L$64</f>
        <v>0.5</v>
      </c>
      <c r="G42" s="113">
        <f>APA_LLW1!$M$65</f>
        <v>0.5</v>
      </c>
      <c r="H42" s="113">
        <f t="shared" si="2"/>
        <v>2.3445025783770025E-4</v>
      </c>
      <c r="I42" s="23">
        <f>$B$72</f>
        <v>0.16666666666666666</v>
      </c>
      <c r="J42" s="1" t="s">
        <v>21</v>
      </c>
      <c r="K42" s="23">
        <f t="shared" si="3"/>
        <v>3.9075042972950042E-5</v>
      </c>
      <c r="L42" s="23">
        <f>$B$72</f>
        <v>0.16666666666666666</v>
      </c>
      <c r="M42" s="1" t="s">
        <v>21</v>
      </c>
      <c r="N42" s="23">
        <f t="shared" si="4"/>
        <v>3.9075042972950042E-5</v>
      </c>
      <c r="O42" s="23">
        <f>$B$69</f>
        <v>1</v>
      </c>
      <c r="P42" s="7">
        <v>1</v>
      </c>
      <c r="Q42" s="23">
        <f t="shared" si="0"/>
        <v>2.3445025783770025E-4</v>
      </c>
      <c r="R42" s="23">
        <f>$B$72</f>
        <v>0.16666666666666666</v>
      </c>
      <c r="S42" s="1" t="s">
        <v>21</v>
      </c>
      <c r="T42" s="23">
        <f t="shared" si="1"/>
        <v>3.9075042972950042E-5</v>
      </c>
      <c r="V42" s="153">
        <f t="shared" si="5"/>
        <v>1.5</v>
      </c>
    </row>
    <row r="43" spans="1:22" x14ac:dyDescent="0.25">
      <c r="A43">
        <v>41</v>
      </c>
      <c r="B43" s="113">
        <f>APA_LLW1!$L$23</f>
        <v>0.24999999999999994</v>
      </c>
      <c r="C43" s="113">
        <f>APA_LLW1!$L$45</f>
        <v>0.54166666666666663</v>
      </c>
      <c r="D43" s="113">
        <f>APA_LLW1!$L$56</f>
        <v>0.45882352941176469</v>
      </c>
      <c r="E43" s="113">
        <f>APA_LLW1!$M$61</f>
        <v>0.76077226521013519</v>
      </c>
      <c r="F43" s="113">
        <f>APA_LLW1!$L$64</f>
        <v>0.5</v>
      </c>
      <c r="G43" s="113">
        <f>APA_LLW1!$M$65</f>
        <v>0.5</v>
      </c>
      <c r="H43" s="113">
        <f t="shared" si="2"/>
        <v>1.1817142722473603E-2</v>
      </c>
      <c r="I43" s="113">
        <f>$B$72</f>
        <v>0.16666666666666666</v>
      </c>
      <c r="J43" t="s">
        <v>21</v>
      </c>
      <c r="K43" s="113">
        <f t="shared" si="3"/>
        <v>1.9695237870789336E-3</v>
      </c>
      <c r="L43" s="113">
        <f>$B$69</f>
        <v>1</v>
      </c>
      <c r="M43" s="114">
        <v>1</v>
      </c>
      <c r="N43" s="113">
        <f t="shared" si="4"/>
        <v>1.1817142722473603E-2</v>
      </c>
      <c r="O43" s="113">
        <f>$B$72</f>
        <v>0.16666666666666666</v>
      </c>
      <c r="P43" t="s">
        <v>21</v>
      </c>
      <c r="Q43" s="113">
        <f t="shared" si="0"/>
        <v>1.9695237870789336E-3</v>
      </c>
      <c r="R43" s="113">
        <f>$B$72</f>
        <v>0.16666666666666666</v>
      </c>
      <c r="S43" t="s">
        <v>21</v>
      </c>
      <c r="T43" s="113">
        <f t="shared" si="1"/>
        <v>1.9695237870789336E-3</v>
      </c>
      <c r="V43" s="153">
        <f t="shared" si="5"/>
        <v>1.5000000000000002</v>
      </c>
    </row>
    <row r="44" spans="1:22" x14ac:dyDescent="0.25">
      <c r="A44">
        <v>42</v>
      </c>
      <c r="B44" s="113">
        <f>APA_LLW1!$M$23</f>
        <v>0.75</v>
      </c>
      <c r="C44" s="113">
        <f>APA_LLW1!$L$45</f>
        <v>0.54166666666666663</v>
      </c>
      <c r="D44" s="113">
        <f>APA_LLW1!$L$56</f>
        <v>0.45882352941176469</v>
      </c>
      <c r="E44" s="113">
        <f>APA_LLW1!$M$61</f>
        <v>0.76077226521013519</v>
      </c>
      <c r="F44" s="113">
        <f>APA_LLW1!$L$64</f>
        <v>0.5</v>
      </c>
      <c r="G44" s="113">
        <f>APA_LLW1!$M$65</f>
        <v>0.5</v>
      </c>
      <c r="H44" s="113">
        <f t="shared" si="2"/>
        <v>3.545142816742082E-2</v>
      </c>
      <c r="I44" s="113">
        <f>$B$76</f>
        <v>0</v>
      </c>
      <c r="J44" s="114">
        <v>0</v>
      </c>
      <c r="K44" s="113">
        <f t="shared" si="3"/>
        <v>0</v>
      </c>
      <c r="L44" s="113">
        <f>$B$69</f>
        <v>1</v>
      </c>
      <c r="M44" s="114">
        <v>1</v>
      </c>
      <c r="N44" s="113">
        <f t="shared" si="4"/>
        <v>3.545142816742082E-2</v>
      </c>
      <c r="O44" s="113">
        <f>$B$73</f>
        <v>0.5</v>
      </c>
      <c r="P44" s="114" t="s">
        <v>62</v>
      </c>
      <c r="Q44" s="113">
        <f t="shared" si="0"/>
        <v>1.772571408371041E-2</v>
      </c>
      <c r="R44" s="113">
        <f>$B$74</f>
        <v>0</v>
      </c>
      <c r="S44" s="114" t="s">
        <v>63</v>
      </c>
      <c r="T44" s="113">
        <f t="shared" si="1"/>
        <v>0</v>
      </c>
      <c r="V44" s="153">
        <f t="shared" si="5"/>
        <v>1.5</v>
      </c>
    </row>
    <row r="45" spans="1:22" x14ac:dyDescent="0.25">
      <c r="A45">
        <v>43</v>
      </c>
      <c r="B45" s="113">
        <f>APA_LLW1!$L$24</f>
        <v>0</v>
      </c>
      <c r="C45" s="113">
        <f>APA_LLW1!$M$45</f>
        <v>0.45833333333333337</v>
      </c>
      <c r="D45" s="113">
        <f>APA_LLW1!$L$56</f>
        <v>0.45882352941176469</v>
      </c>
      <c r="E45" s="113">
        <f>APA_LLW1!$M$61</f>
        <v>0.76077226521013519</v>
      </c>
      <c r="F45" s="113">
        <f>APA_LLW1!$L$64</f>
        <v>0.5</v>
      </c>
      <c r="G45" s="113">
        <f>APA_LLW1!$M$65</f>
        <v>0.5</v>
      </c>
      <c r="H45" s="113">
        <f t="shared" si="2"/>
        <v>0</v>
      </c>
      <c r="I45" s="113">
        <f>$B$75</f>
        <v>0</v>
      </c>
      <c r="J45" t="s">
        <v>29</v>
      </c>
      <c r="K45" s="113">
        <f t="shared" si="3"/>
        <v>0</v>
      </c>
      <c r="L45" s="113">
        <f>$B$71</f>
        <v>0.75</v>
      </c>
      <c r="M45" t="s">
        <v>28</v>
      </c>
      <c r="N45" s="113">
        <f t="shared" si="4"/>
        <v>0</v>
      </c>
      <c r="O45" s="113">
        <f>$B$75</f>
        <v>0</v>
      </c>
      <c r="P45" t="s">
        <v>29</v>
      </c>
      <c r="Q45" s="113">
        <f t="shared" si="0"/>
        <v>0</v>
      </c>
      <c r="R45" s="113">
        <f>$B$71</f>
        <v>0.75</v>
      </c>
      <c r="S45" t="s">
        <v>28</v>
      </c>
      <c r="T45" s="113">
        <f t="shared" si="1"/>
        <v>0</v>
      </c>
      <c r="V45" s="153">
        <f t="shared" si="5"/>
        <v>1.5</v>
      </c>
    </row>
    <row r="46" spans="1:22" x14ac:dyDescent="0.25">
      <c r="A46">
        <v>44</v>
      </c>
      <c r="B46" s="113">
        <f>APA_LLW1!$M$24</f>
        <v>1</v>
      </c>
      <c r="C46" s="113">
        <f>APA_LLW1!$M$45</f>
        <v>0.45833333333333337</v>
      </c>
      <c r="D46" s="113">
        <f>APA_LLW1!$L$56</f>
        <v>0.45882352941176469</v>
      </c>
      <c r="E46" s="113">
        <f>APA_LLW1!$M$61</f>
        <v>0.76077226521013519</v>
      </c>
      <c r="F46" s="113">
        <f>APA_LLW1!$L$64</f>
        <v>0.5</v>
      </c>
      <c r="G46" s="113">
        <f>APA_LLW1!$M$65</f>
        <v>0.5</v>
      </c>
      <c r="H46" s="113">
        <f t="shared" si="2"/>
        <v>3.9996483060679905E-2</v>
      </c>
      <c r="I46" s="113">
        <f>$B$76</f>
        <v>0</v>
      </c>
      <c r="J46" s="114">
        <v>0</v>
      </c>
      <c r="K46" s="113">
        <f t="shared" si="3"/>
        <v>0</v>
      </c>
      <c r="L46" s="113">
        <f>$B$70</f>
        <v>0.5</v>
      </c>
      <c r="M46" t="s">
        <v>27</v>
      </c>
      <c r="N46" s="113">
        <f t="shared" si="4"/>
        <v>1.9998241530339952E-2</v>
      </c>
      <c r="O46" s="113">
        <f>$B$70</f>
        <v>0.5</v>
      </c>
      <c r="P46" s="119" t="s">
        <v>27</v>
      </c>
      <c r="Q46" s="113">
        <f t="shared" si="0"/>
        <v>1.9998241530339952E-2</v>
      </c>
      <c r="R46" s="113">
        <f>$B$70</f>
        <v>0.5</v>
      </c>
      <c r="S46" s="119" t="s">
        <v>27</v>
      </c>
      <c r="T46" s="113">
        <f t="shared" si="1"/>
        <v>1.9998241530339952E-2</v>
      </c>
      <c r="V46" s="153">
        <f t="shared" si="5"/>
        <v>1.5</v>
      </c>
    </row>
    <row r="47" spans="1:22" x14ac:dyDescent="0.25">
      <c r="A47">
        <v>45</v>
      </c>
      <c r="B47" s="113">
        <f>APA_LLW1!$L$25</f>
        <v>0</v>
      </c>
      <c r="C47" s="113">
        <f>APA_LLW1!$L$46</f>
        <v>0.5</v>
      </c>
      <c r="D47" s="113">
        <f>APA_LLW1!$M$56</f>
        <v>0.54117647058823537</v>
      </c>
      <c r="E47" s="113">
        <f>APA_LLW1!$M$61</f>
        <v>0.76077226521013519</v>
      </c>
      <c r="F47" s="113">
        <f>APA_LLW1!$L$64</f>
        <v>0.5</v>
      </c>
      <c r="G47" s="113">
        <f>APA_LLW1!$M$65</f>
        <v>0.5</v>
      </c>
      <c r="H47" s="113">
        <f t="shared" si="2"/>
        <v>0</v>
      </c>
      <c r="I47" s="113">
        <f>$B$75</f>
        <v>0</v>
      </c>
      <c r="J47" t="s">
        <v>29</v>
      </c>
      <c r="K47" s="113">
        <f t="shared" si="3"/>
        <v>0</v>
      </c>
      <c r="L47" s="113">
        <f>$B$71</f>
        <v>0.75</v>
      </c>
      <c r="M47" t="s">
        <v>28</v>
      </c>
      <c r="N47" s="113">
        <f t="shared" si="4"/>
        <v>0</v>
      </c>
      <c r="O47" s="113">
        <f>$B$71</f>
        <v>0.75</v>
      </c>
      <c r="P47" t="s">
        <v>28</v>
      </c>
      <c r="Q47" s="113">
        <f t="shared" si="0"/>
        <v>0</v>
      </c>
      <c r="R47" s="113">
        <f>$B$75</f>
        <v>0</v>
      </c>
      <c r="S47" t="s">
        <v>29</v>
      </c>
      <c r="T47" s="113">
        <f t="shared" si="1"/>
        <v>0</v>
      </c>
      <c r="V47" s="153">
        <f t="shared" si="5"/>
        <v>1.5</v>
      </c>
    </row>
    <row r="48" spans="1:22" x14ac:dyDescent="0.25">
      <c r="A48">
        <v>46</v>
      </c>
      <c r="B48" s="113">
        <f>APA_LLW1!$M$25</f>
        <v>1</v>
      </c>
      <c r="C48" s="113">
        <f>APA_LLW1!$L$46</f>
        <v>0.5</v>
      </c>
      <c r="D48" s="113">
        <f>APA_LLW1!$M$56</f>
        <v>0.54117647058823537</v>
      </c>
      <c r="E48" s="113">
        <f>APA_LLW1!$M$61</f>
        <v>0.76077226521013519</v>
      </c>
      <c r="F48" s="113">
        <f>APA_LLW1!$L$64</f>
        <v>0.5</v>
      </c>
      <c r="G48" s="113">
        <f>APA_LLW1!$M$65</f>
        <v>0.5</v>
      </c>
      <c r="H48" s="113">
        <f t="shared" si="2"/>
        <v>5.1464006175979737E-2</v>
      </c>
      <c r="I48" s="113">
        <f>$B$76</f>
        <v>0</v>
      </c>
      <c r="J48" s="114">
        <v>0</v>
      </c>
      <c r="K48" s="113">
        <f t="shared" si="3"/>
        <v>0</v>
      </c>
      <c r="L48" s="113">
        <f>$B$73</f>
        <v>0.5</v>
      </c>
      <c r="M48" s="114" t="s">
        <v>62</v>
      </c>
      <c r="N48" s="113">
        <f t="shared" si="4"/>
        <v>2.5732003087989869E-2</v>
      </c>
      <c r="O48" s="113">
        <f>$B$69</f>
        <v>1</v>
      </c>
      <c r="P48" s="114">
        <v>1</v>
      </c>
      <c r="Q48" s="113">
        <f t="shared" si="0"/>
        <v>5.1464006175979737E-2</v>
      </c>
      <c r="R48" s="113">
        <f>$B$74</f>
        <v>0</v>
      </c>
      <c r="S48" s="114" t="s">
        <v>63</v>
      </c>
      <c r="T48" s="113">
        <f t="shared" si="1"/>
        <v>0</v>
      </c>
      <c r="V48" s="153">
        <f t="shared" si="5"/>
        <v>1.5</v>
      </c>
    </row>
    <row r="49" spans="1:22" x14ac:dyDescent="0.25">
      <c r="A49">
        <v>47</v>
      </c>
      <c r="B49" s="113">
        <f>APA_LLW1!$L$26</f>
        <v>0</v>
      </c>
      <c r="C49" s="113">
        <f>APA_LLW1!$M$46</f>
        <v>0.5</v>
      </c>
      <c r="D49" s="113">
        <f>APA_LLW1!$M$56</f>
        <v>0.54117647058823537</v>
      </c>
      <c r="E49" s="113">
        <f>APA_LLW1!$M$61</f>
        <v>0.76077226521013519</v>
      </c>
      <c r="F49" s="113">
        <f>APA_LLW1!$L$64</f>
        <v>0.5</v>
      </c>
      <c r="G49" s="113">
        <f>APA_LLW1!$M$65</f>
        <v>0.5</v>
      </c>
      <c r="H49" s="113">
        <f t="shared" si="2"/>
        <v>0</v>
      </c>
      <c r="I49" s="113">
        <f>$B$75</f>
        <v>0</v>
      </c>
      <c r="J49" s="2" t="s">
        <v>29</v>
      </c>
      <c r="K49" s="21">
        <f t="shared" si="3"/>
        <v>0</v>
      </c>
      <c r="L49" s="21">
        <f>$B$75</f>
        <v>0</v>
      </c>
      <c r="M49" s="2" t="s">
        <v>29</v>
      </c>
      <c r="N49" s="21">
        <f t="shared" si="4"/>
        <v>0</v>
      </c>
      <c r="O49" s="113">
        <f>$B$71</f>
        <v>0.75</v>
      </c>
      <c r="P49" t="s">
        <v>28</v>
      </c>
      <c r="Q49" s="21">
        <f t="shared" si="0"/>
        <v>0</v>
      </c>
      <c r="R49" s="113">
        <f>$B$71</f>
        <v>0.75</v>
      </c>
      <c r="S49" t="s">
        <v>28</v>
      </c>
      <c r="T49" s="21">
        <f t="shared" si="1"/>
        <v>0</v>
      </c>
      <c r="V49" s="153">
        <f t="shared" si="5"/>
        <v>1.5</v>
      </c>
    </row>
    <row r="50" spans="1:22" x14ac:dyDescent="0.25">
      <c r="A50">
        <v>48</v>
      </c>
      <c r="B50" s="113">
        <f>APA_LLW1!$M$26</f>
        <v>1</v>
      </c>
      <c r="C50" s="113">
        <f>APA_LLW1!$M$46</f>
        <v>0.5</v>
      </c>
      <c r="D50" s="113">
        <f>APA_LLW1!$M$56</f>
        <v>0.54117647058823537</v>
      </c>
      <c r="E50" s="113">
        <f>APA_LLW1!$M$61</f>
        <v>0.76077226521013519</v>
      </c>
      <c r="F50" s="113">
        <f>APA_LLW1!$L$64</f>
        <v>0.5</v>
      </c>
      <c r="G50" s="113">
        <f>APA_LLW1!$M$65</f>
        <v>0.5</v>
      </c>
      <c r="H50" s="113">
        <f t="shared" si="2"/>
        <v>5.1464006175979737E-2</v>
      </c>
      <c r="I50" s="113">
        <f>$B$76</f>
        <v>0</v>
      </c>
      <c r="J50" s="7">
        <v>0</v>
      </c>
      <c r="K50" s="23">
        <f t="shared" si="3"/>
        <v>0</v>
      </c>
      <c r="L50" s="23">
        <f>$B$74</f>
        <v>0</v>
      </c>
      <c r="M50" s="7" t="s">
        <v>63</v>
      </c>
      <c r="N50" s="23">
        <f t="shared" si="4"/>
        <v>0</v>
      </c>
      <c r="O50" s="23">
        <f>$B$69</f>
        <v>1</v>
      </c>
      <c r="P50" s="7">
        <v>1</v>
      </c>
      <c r="Q50" s="23">
        <f t="shared" si="0"/>
        <v>5.1464006175979737E-2</v>
      </c>
      <c r="R50" s="23">
        <f>$B$73</f>
        <v>0.5</v>
      </c>
      <c r="S50" s="7" t="s">
        <v>62</v>
      </c>
      <c r="T50" s="23">
        <f t="shared" si="1"/>
        <v>2.5732003087989869E-2</v>
      </c>
      <c r="V50" s="153">
        <f t="shared" si="5"/>
        <v>1.5</v>
      </c>
    </row>
    <row r="51" spans="1:22" x14ac:dyDescent="0.25">
      <c r="A51">
        <v>49</v>
      </c>
      <c r="B51" s="113">
        <f>APA_LLW1!$L$27</f>
        <v>0.5</v>
      </c>
      <c r="C51" s="113">
        <f>APA_LLW1!$L$47</f>
        <v>1</v>
      </c>
      <c r="D51" s="113">
        <f>APA_LLW1!$L$57</f>
        <v>0.52435897435897438</v>
      </c>
      <c r="E51" s="113">
        <f>APA_LLW1!$L$62</f>
        <v>0.23922773478986484</v>
      </c>
      <c r="F51" s="113">
        <f>APA_LLW1!$M$64</f>
        <v>0.5</v>
      </c>
      <c r="G51" s="113">
        <f>APA_LLW1!$M$65</f>
        <v>0.5</v>
      </c>
      <c r="H51" s="113">
        <f t="shared" si="2"/>
        <v>1.5680151206579281E-2</v>
      </c>
      <c r="I51" s="113">
        <f>$B$73</f>
        <v>0.5</v>
      </c>
      <c r="J51" s="114" t="s">
        <v>62</v>
      </c>
      <c r="K51" s="113">
        <f t="shared" si="3"/>
        <v>7.8400756032896406E-3</v>
      </c>
      <c r="L51" s="113">
        <f>$B$69</f>
        <v>1</v>
      </c>
      <c r="M51" s="114">
        <v>1</v>
      </c>
      <c r="N51" s="113">
        <f t="shared" si="4"/>
        <v>1.5680151206579281E-2</v>
      </c>
      <c r="O51" s="152">
        <f>$B$76</f>
        <v>0</v>
      </c>
      <c r="P51" s="151">
        <v>0</v>
      </c>
      <c r="Q51" s="113">
        <f t="shared" si="0"/>
        <v>0</v>
      </c>
      <c r="R51" s="152">
        <f>$B$74</f>
        <v>0</v>
      </c>
      <c r="S51" s="151" t="s">
        <v>63</v>
      </c>
      <c r="T51" s="113">
        <f t="shared" si="1"/>
        <v>0</v>
      </c>
      <c r="V51" s="153">
        <f t="shared" si="5"/>
        <v>1.5</v>
      </c>
    </row>
    <row r="52" spans="1:22" x14ac:dyDescent="0.25">
      <c r="A52">
        <v>50</v>
      </c>
      <c r="B52" s="113">
        <f>APA_LLW1!$M$27</f>
        <v>0.5</v>
      </c>
      <c r="C52" s="113">
        <f>APA_LLW1!$L$47</f>
        <v>1</v>
      </c>
      <c r="D52" s="113">
        <f>APA_LLW1!$L$57</f>
        <v>0.52435897435897438</v>
      </c>
      <c r="E52" s="113">
        <f>APA_LLW1!$L$62</f>
        <v>0.23922773478986484</v>
      </c>
      <c r="F52" s="113">
        <f>APA_LLW1!$M$64</f>
        <v>0.5</v>
      </c>
      <c r="G52" s="113">
        <f>APA_LLW1!$M$65</f>
        <v>0.5</v>
      </c>
      <c r="H52" s="113">
        <f t="shared" si="2"/>
        <v>1.5680151206579281E-2</v>
      </c>
      <c r="I52" s="113">
        <f>$B$74</f>
        <v>0</v>
      </c>
      <c r="J52" s="114" t="s">
        <v>63</v>
      </c>
      <c r="K52" s="113">
        <f t="shared" si="3"/>
        <v>0</v>
      </c>
      <c r="L52" s="113">
        <f>$B$69</f>
        <v>1</v>
      </c>
      <c r="M52" s="114">
        <v>1</v>
      </c>
      <c r="N52" s="113">
        <f t="shared" si="4"/>
        <v>1.5680151206579281E-2</v>
      </c>
      <c r="O52" s="21">
        <f>$B$76</f>
        <v>0</v>
      </c>
      <c r="P52" s="6">
        <v>0</v>
      </c>
      <c r="Q52" s="113">
        <f t="shared" si="0"/>
        <v>0</v>
      </c>
      <c r="R52" s="21">
        <f>$B$73</f>
        <v>0.5</v>
      </c>
      <c r="S52" s="6" t="s">
        <v>62</v>
      </c>
      <c r="T52" s="113">
        <f t="shared" si="1"/>
        <v>7.8400756032896406E-3</v>
      </c>
      <c r="V52" s="153">
        <f t="shared" si="5"/>
        <v>1.5</v>
      </c>
    </row>
    <row r="53" spans="1:22" x14ac:dyDescent="0.25">
      <c r="A53">
        <v>51</v>
      </c>
      <c r="B53" s="113">
        <f>APA_LLW1!$L$28</f>
        <v>0.5</v>
      </c>
      <c r="C53" s="113">
        <f>APA_LLW1!$M$47</f>
        <v>0</v>
      </c>
      <c r="D53" s="113">
        <f>APA_LLW1!$L$57</f>
        <v>0.52435897435897438</v>
      </c>
      <c r="E53" s="113">
        <f>APA_LLW1!$L$62</f>
        <v>0.23922773478986484</v>
      </c>
      <c r="F53" s="113">
        <f>APA_LLW1!$M$64</f>
        <v>0.5</v>
      </c>
      <c r="G53" s="113">
        <f>APA_LLW1!$M$65</f>
        <v>0.5</v>
      </c>
      <c r="H53" s="113">
        <f t="shared" si="2"/>
        <v>0</v>
      </c>
      <c r="I53" s="113">
        <f>$B$71</f>
        <v>0.75</v>
      </c>
      <c r="J53" t="s">
        <v>28</v>
      </c>
      <c r="K53" s="113">
        <f t="shared" si="3"/>
        <v>0</v>
      </c>
      <c r="L53" s="113">
        <f>$B$71</f>
        <v>0.75</v>
      </c>
      <c r="M53" t="s">
        <v>28</v>
      </c>
      <c r="N53" s="113">
        <f t="shared" si="4"/>
        <v>0</v>
      </c>
      <c r="O53" s="21">
        <f>$B$75</f>
        <v>0</v>
      </c>
      <c r="P53" s="2" t="s">
        <v>29</v>
      </c>
      <c r="Q53" s="113">
        <f t="shared" si="0"/>
        <v>0</v>
      </c>
      <c r="R53" s="21">
        <f>$B$75</f>
        <v>0</v>
      </c>
      <c r="S53" s="2" t="s">
        <v>29</v>
      </c>
      <c r="T53" s="113">
        <f t="shared" si="1"/>
        <v>0</v>
      </c>
      <c r="V53" s="153">
        <f t="shared" si="5"/>
        <v>1.5</v>
      </c>
    </row>
    <row r="54" spans="1:22" x14ac:dyDescent="0.25">
      <c r="A54">
        <v>52</v>
      </c>
      <c r="B54" s="113">
        <f>APA_LLW1!$M$28</f>
        <v>0.5</v>
      </c>
      <c r="C54" s="113">
        <f>APA_LLW1!$M$47</f>
        <v>0</v>
      </c>
      <c r="D54" s="113">
        <f>APA_LLW1!$L$57</f>
        <v>0.52435897435897438</v>
      </c>
      <c r="E54" s="113">
        <f>APA_LLW1!$L$62</f>
        <v>0.23922773478986484</v>
      </c>
      <c r="F54" s="113">
        <f>APA_LLW1!$M$64</f>
        <v>0.5</v>
      </c>
      <c r="G54" s="113">
        <f>APA_LLW1!$M$65</f>
        <v>0.5</v>
      </c>
      <c r="H54" s="113">
        <f t="shared" si="2"/>
        <v>0</v>
      </c>
      <c r="I54" s="113">
        <f>$B$75</f>
        <v>0</v>
      </c>
      <c r="J54" t="s">
        <v>29</v>
      </c>
      <c r="K54" s="113">
        <f t="shared" si="3"/>
        <v>0</v>
      </c>
      <c r="L54" s="113">
        <f>$B$71</f>
        <v>0.75</v>
      </c>
      <c r="M54" t="s">
        <v>28</v>
      </c>
      <c r="N54" s="113">
        <f t="shared" si="4"/>
        <v>0</v>
      </c>
      <c r="O54" s="21">
        <f>$B$75</f>
        <v>0</v>
      </c>
      <c r="P54" s="2" t="s">
        <v>29</v>
      </c>
      <c r="Q54" s="113">
        <f t="shared" si="0"/>
        <v>0</v>
      </c>
      <c r="R54" s="21">
        <f>$B$71</f>
        <v>0.75</v>
      </c>
      <c r="S54" s="2" t="s">
        <v>28</v>
      </c>
      <c r="T54" s="113">
        <f t="shared" si="1"/>
        <v>0</v>
      </c>
      <c r="V54" s="153">
        <f t="shared" si="5"/>
        <v>1.5</v>
      </c>
    </row>
    <row r="55" spans="1:22" x14ac:dyDescent="0.25">
      <c r="A55">
        <v>53</v>
      </c>
      <c r="B55" s="113">
        <f>APA_LLW1!$L$29</f>
        <v>0.5</v>
      </c>
      <c r="C55" s="113">
        <f>APA_LLW1!$L$48</f>
        <v>0.96153846153846156</v>
      </c>
      <c r="D55" s="113">
        <f>APA_LLW1!$M$57</f>
        <v>0.47564102564102562</v>
      </c>
      <c r="E55" s="113">
        <f>APA_LLW1!$L$62</f>
        <v>0.23922773478986484</v>
      </c>
      <c r="F55" s="113">
        <f>APA_LLW1!$M$64</f>
        <v>0.5</v>
      </c>
      <c r="G55" s="113">
        <f>APA_LLW1!$M$65</f>
        <v>0.5</v>
      </c>
      <c r="H55" s="113">
        <f t="shared" si="2"/>
        <v>1.3676265040532522E-2</v>
      </c>
      <c r="I55" s="113">
        <f>$B$70</f>
        <v>0.5</v>
      </c>
      <c r="J55" t="s">
        <v>27</v>
      </c>
      <c r="K55" s="113">
        <f t="shared" si="3"/>
        <v>6.8381325202662609E-3</v>
      </c>
      <c r="L55" s="113">
        <f>$B$70</f>
        <v>0.5</v>
      </c>
      <c r="M55" t="s">
        <v>27</v>
      </c>
      <c r="N55" s="113">
        <f t="shared" si="4"/>
        <v>6.8381325202662609E-3</v>
      </c>
      <c r="O55" s="21">
        <f>$B$76</f>
        <v>0</v>
      </c>
      <c r="P55" s="6">
        <v>0</v>
      </c>
      <c r="Q55" s="113">
        <f t="shared" si="0"/>
        <v>0</v>
      </c>
      <c r="R55" s="21">
        <f>$B$70</f>
        <v>0.5</v>
      </c>
      <c r="S55" s="2" t="s">
        <v>27</v>
      </c>
      <c r="T55" s="113">
        <f t="shared" si="1"/>
        <v>6.8381325202662609E-3</v>
      </c>
      <c r="V55" s="153">
        <f t="shared" si="5"/>
        <v>1.5</v>
      </c>
    </row>
    <row r="56" spans="1:22" x14ac:dyDescent="0.25">
      <c r="A56">
        <v>54</v>
      </c>
      <c r="B56" s="113">
        <f>APA_LLW1!$M$29</f>
        <v>0.5</v>
      </c>
      <c r="C56" s="113">
        <f>APA_LLW1!$L$48</f>
        <v>0.96153846153846156</v>
      </c>
      <c r="D56" s="113">
        <f>APA_LLW1!$M$57</f>
        <v>0.47564102564102562</v>
      </c>
      <c r="E56" s="113">
        <f>APA_LLW1!$L$62</f>
        <v>0.23922773478986484</v>
      </c>
      <c r="F56" s="113">
        <f>APA_LLW1!$M$64</f>
        <v>0.5</v>
      </c>
      <c r="G56" s="113">
        <f>APA_LLW1!$M$65</f>
        <v>0.5</v>
      </c>
      <c r="H56" s="113">
        <f t="shared" si="2"/>
        <v>1.3676265040532522E-2</v>
      </c>
      <c r="I56" s="113">
        <f>$B$74</f>
        <v>0</v>
      </c>
      <c r="J56" s="114" t="s">
        <v>63</v>
      </c>
      <c r="K56" s="113">
        <f t="shared" si="3"/>
        <v>0</v>
      </c>
      <c r="L56" s="113">
        <f>$B$73</f>
        <v>0.5</v>
      </c>
      <c r="M56" s="114" t="s">
        <v>62</v>
      </c>
      <c r="N56" s="113">
        <f t="shared" si="4"/>
        <v>6.8381325202662609E-3</v>
      </c>
      <c r="O56" s="21">
        <f>$B$76</f>
        <v>0</v>
      </c>
      <c r="P56" s="6">
        <v>0</v>
      </c>
      <c r="Q56" s="113">
        <f t="shared" si="0"/>
        <v>0</v>
      </c>
      <c r="R56" s="21">
        <f>$B$69</f>
        <v>1</v>
      </c>
      <c r="S56" s="6">
        <v>1</v>
      </c>
      <c r="T56" s="113">
        <f t="shared" si="1"/>
        <v>1.3676265040532522E-2</v>
      </c>
      <c r="V56" s="153">
        <f t="shared" si="5"/>
        <v>1.5</v>
      </c>
    </row>
    <row r="57" spans="1:22" x14ac:dyDescent="0.25">
      <c r="A57">
        <v>55</v>
      </c>
      <c r="B57" s="113">
        <f>APA_LLW1!$L$30</f>
        <v>0.7857142857142857</v>
      </c>
      <c r="C57" s="113">
        <f>APA_LLW1!$M$48</f>
        <v>3.8461538461538436E-2</v>
      </c>
      <c r="D57" s="113">
        <f>APA_LLW1!$M$57</f>
        <v>0.47564102564102562</v>
      </c>
      <c r="E57" s="113">
        <f>APA_LLW1!$L$62</f>
        <v>0.23922773478986484</v>
      </c>
      <c r="F57" s="113">
        <f>APA_LLW1!$M$64</f>
        <v>0.5</v>
      </c>
      <c r="G57" s="113">
        <f>APA_LLW1!$M$65</f>
        <v>0.5</v>
      </c>
      <c r="H57" s="113">
        <f t="shared" si="2"/>
        <v>8.5965094540490074E-4</v>
      </c>
      <c r="I57" s="113">
        <f>$B$71</f>
        <v>0.75</v>
      </c>
      <c r="J57" s="2" t="s">
        <v>28</v>
      </c>
      <c r="K57" s="21">
        <f t="shared" si="3"/>
        <v>6.4473820905367558E-4</v>
      </c>
      <c r="L57" s="21">
        <f>$B$75</f>
        <v>0</v>
      </c>
      <c r="M57" s="2" t="s">
        <v>29</v>
      </c>
      <c r="N57" s="21">
        <f t="shared" si="4"/>
        <v>0</v>
      </c>
      <c r="O57" s="21">
        <f>$B$75</f>
        <v>0</v>
      </c>
      <c r="P57" s="2" t="s">
        <v>29</v>
      </c>
      <c r="Q57" s="21">
        <f t="shared" si="0"/>
        <v>0</v>
      </c>
      <c r="R57" s="21">
        <f>$B$71</f>
        <v>0.75</v>
      </c>
      <c r="S57" s="2" t="s">
        <v>28</v>
      </c>
      <c r="T57" s="21">
        <f t="shared" si="1"/>
        <v>6.4473820905367558E-4</v>
      </c>
      <c r="V57" s="153">
        <f t="shared" si="5"/>
        <v>1.5</v>
      </c>
    </row>
    <row r="58" spans="1:22" x14ac:dyDescent="0.25">
      <c r="A58">
        <v>56</v>
      </c>
      <c r="B58" s="113">
        <f>APA_LLW1!$M$30</f>
        <v>0.2142857142857143</v>
      </c>
      <c r="C58" s="113">
        <f>APA_LLW1!$M$48</f>
        <v>3.8461538461538436E-2</v>
      </c>
      <c r="D58" s="113">
        <f>APA_LLW1!$M$57</f>
        <v>0.47564102564102562</v>
      </c>
      <c r="E58" s="113">
        <f>APA_LLW1!$L$62</f>
        <v>0.23922773478986484</v>
      </c>
      <c r="F58" s="113">
        <f>APA_LLW1!$M$64</f>
        <v>0.5</v>
      </c>
      <c r="G58" s="113">
        <f>APA_LLW1!$M$65</f>
        <v>0.5</v>
      </c>
      <c r="H58" s="113">
        <f t="shared" si="2"/>
        <v>2.3445025783770025E-4</v>
      </c>
      <c r="I58" s="23">
        <f>$B$72</f>
        <v>0.16666666666666666</v>
      </c>
      <c r="J58" s="1" t="s">
        <v>21</v>
      </c>
      <c r="K58" s="23">
        <f t="shared" si="3"/>
        <v>3.9075042972950042E-5</v>
      </c>
      <c r="L58" s="23">
        <f>$B$72</f>
        <v>0.16666666666666666</v>
      </c>
      <c r="M58" s="1" t="s">
        <v>21</v>
      </c>
      <c r="N58" s="23">
        <f t="shared" si="4"/>
        <v>3.9075042972950042E-5</v>
      </c>
      <c r="O58" s="23">
        <f>$B$72</f>
        <v>0.16666666666666666</v>
      </c>
      <c r="P58" s="1" t="s">
        <v>21</v>
      </c>
      <c r="Q58" s="23">
        <f t="shared" si="0"/>
        <v>3.9075042972950042E-5</v>
      </c>
      <c r="R58" s="23">
        <f>$B$69</f>
        <v>1</v>
      </c>
      <c r="S58" s="7">
        <v>1</v>
      </c>
      <c r="T58" s="23">
        <f t="shared" si="1"/>
        <v>2.3445025783770025E-4</v>
      </c>
      <c r="V58" s="153">
        <f t="shared" si="5"/>
        <v>1.5</v>
      </c>
    </row>
    <row r="59" spans="1:22" x14ac:dyDescent="0.25">
      <c r="A59">
        <v>57</v>
      </c>
      <c r="B59" s="113">
        <f>APA_LLW1!$L$31</f>
        <v>0.24999999999999994</v>
      </c>
      <c r="C59" s="113">
        <f>APA_LLW1!$L$49</f>
        <v>0.54166666666666663</v>
      </c>
      <c r="D59" s="113">
        <f>APA_LLW1!$L$58</f>
        <v>0.45882352941176469</v>
      </c>
      <c r="E59" s="113">
        <f>APA_LLW1!$M$62</f>
        <v>0.76077226521013519</v>
      </c>
      <c r="F59" s="113">
        <f>APA_LLW1!$M$64</f>
        <v>0.5</v>
      </c>
      <c r="G59" s="113">
        <f>APA_LLW1!$M$65</f>
        <v>0.5</v>
      </c>
      <c r="H59" s="113">
        <f t="shared" si="2"/>
        <v>1.1817142722473603E-2</v>
      </c>
      <c r="I59" s="113">
        <f>$B$72</f>
        <v>0.16666666666666666</v>
      </c>
      <c r="J59" t="s">
        <v>21</v>
      </c>
      <c r="K59" s="113">
        <f t="shared" si="3"/>
        <v>1.9695237870789336E-3</v>
      </c>
      <c r="L59" s="113">
        <f>$B$69</f>
        <v>1</v>
      </c>
      <c r="M59" s="114">
        <v>1</v>
      </c>
      <c r="N59" s="113">
        <f t="shared" si="4"/>
        <v>1.1817142722473603E-2</v>
      </c>
      <c r="O59" s="113">
        <f>$B$72</f>
        <v>0.16666666666666666</v>
      </c>
      <c r="P59" t="s">
        <v>21</v>
      </c>
      <c r="Q59" s="113">
        <f t="shared" si="0"/>
        <v>1.9695237870789336E-3</v>
      </c>
      <c r="R59" s="113">
        <f>$B$72</f>
        <v>0.16666666666666666</v>
      </c>
      <c r="S59" t="s">
        <v>21</v>
      </c>
      <c r="T59" s="113">
        <f t="shared" si="1"/>
        <v>1.9695237870789336E-3</v>
      </c>
      <c r="V59" s="153">
        <f t="shared" si="5"/>
        <v>1.5000000000000002</v>
      </c>
    </row>
    <row r="60" spans="1:22" x14ac:dyDescent="0.25">
      <c r="A60">
        <v>58</v>
      </c>
      <c r="B60" s="113">
        <f>APA_LLW1!$M$31</f>
        <v>0.75</v>
      </c>
      <c r="C60" s="113">
        <f>APA_LLW1!$L$49</f>
        <v>0.54166666666666663</v>
      </c>
      <c r="D60" s="113">
        <f>APA_LLW1!$L$58</f>
        <v>0.45882352941176469</v>
      </c>
      <c r="E60" s="113">
        <f>APA_LLW1!$M$62</f>
        <v>0.76077226521013519</v>
      </c>
      <c r="F60" s="113">
        <f>APA_LLW1!$M$64</f>
        <v>0.5</v>
      </c>
      <c r="G60" s="113">
        <f>APA_LLW1!$M$65</f>
        <v>0.5</v>
      </c>
      <c r="H60" s="113">
        <f t="shared" si="2"/>
        <v>3.545142816742082E-2</v>
      </c>
      <c r="I60" s="113">
        <f>$B$76</f>
        <v>0</v>
      </c>
      <c r="J60" s="114">
        <v>0</v>
      </c>
      <c r="K60" s="113">
        <f t="shared" si="3"/>
        <v>0</v>
      </c>
      <c r="L60" s="113">
        <f>$B$69</f>
        <v>1</v>
      </c>
      <c r="M60" s="114">
        <v>1</v>
      </c>
      <c r="N60" s="113">
        <f t="shared" si="4"/>
        <v>3.545142816742082E-2</v>
      </c>
      <c r="O60" s="113">
        <f>$B$74</f>
        <v>0</v>
      </c>
      <c r="P60" s="114" t="s">
        <v>63</v>
      </c>
      <c r="Q60" s="113">
        <f t="shared" si="0"/>
        <v>0</v>
      </c>
      <c r="R60" s="113">
        <f>$B$73</f>
        <v>0.5</v>
      </c>
      <c r="S60" s="114" t="s">
        <v>62</v>
      </c>
      <c r="T60" s="113">
        <f t="shared" si="1"/>
        <v>1.772571408371041E-2</v>
      </c>
      <c r="V60" s="153">
        <f t="shared" si="5"/>
        <v>1.5</v>
      </c>
    </row>
    <row r="61" spans="1:22" x14ac:dyDescent="0.25">
      <c r="A61">
        <v>59</v>
      </c>
      <c r="B61" s="113">
        <f>APA_LLW1!$L$32</f>
        <v>0</v>
      </c>
      <c r="C61" s="113">
        <f>APA_LLW1!$M$49</f>
        <v>0.45833333333333337</v>
      </c>
      <c r="D61" s="113">
        <f>APA_LLW1!$L$58</f>
        <v>0.45882352941176469</v>
      </c>
      <c r="E61" s="113">
        <f>APA_LLW1!$M$62</f>
        <v>0.76077226521013519</v>
      </c>
      <c r="F61" s="113">
        <f>APA_LLW1!$M$64</f>
        <v>0.5</v>
      </c>
      <c r="G61" s="113">
        <f>APA_LLW1!$M$65</f>
        <v>0.5</v>
      </c>
      <c r="H61" s="113">
        <f t="shared" si="2"/>
        <v>0</v>
      </c>
      <c r="I61" s="113">
        <f>$B$75</f>
        <v>0</v>
      </c>
      <c r="J61" t="s">
        <v>29</v>
      </c>
      <c r="K61" s="113">
        <f t="shared" si="3"/>
        <v>0</v>
      </c>
      <c r="L61" s="113">
        <f>$B$71</f>
        <v>0.75</v>
      </c>
      <c r="M61" t="s">
        <v>28</v>
      </c>
      <c r="N61" s="113">
        <f t="shared" si="4"/>
        <v>0</v>
      </c>
      <c r="O61" s="113">
        <f>$B$71</f>
        <v>0.75</v>
      </c>
      <c r="P61" t="s">
        <v>28</v>
      </c>
      <c r="Q61" s="113">
        <f t="shared" si="0"/>
        <v>0</v>
      </c>
      <c r="R61" s="113">
        <f>$B$75</f>
        <v>0</v>
      </c>
      <c r="S61" t="s">
        <v>29</v>
      </c>
      <c r="T61" s="113">
        <f t="shared" si="1"/>
        <v>0</v>
      </c>
      <c r="V61" s="153">
        <f t="shared" si="5"/>
        <v>1.5</v>
      </c>
    </row>
    <row r="62" spans="1:22" x14ac:dyDescent="0.25">
      <c r="A62">
        <v>60</v>
      </c>
      <c r="B62" s="113">
        <f>APA_LLW1!$M$32</f>
        <v>1</v>
      </c>
      <c r="C62" s="113">
        <f>APA_LLW1!$M$49</f>
        <v>0.45833333333333337</v>
      </c>
      <c r="D62" s="113">
        <f>APA_LLW1!$L$58</f>
        <v>0.45882352941176469</v>
      </c>
      <c r="E62" s="113">
        <f>APA_LLW1!$M$62</f>
        <v>0.76077226521013519</v>
      </c>
      <c r="F62" s="113">
        <f>APA_LLW1!$M$64</f>
        <v>0.5</v>
      </c>
      <c r="G62" s="113">
        <f>APA_LLW1!$M$65</f>
        <v>0.5</v>
      </c>
      <c r="H62" s="113">
        <f t="shared" si="2"/>
        <v>3.9996483060679905E-2</v>
      </c>
      <c r="I62" s="113">
        <f>$B$76</f>
        <v>0</v>
      </c>
      <c r="J62" s="114">
        <v>0</v>
      </c>
      <c r="K62" s="113">
        <f t="shared" si="3"/>
        <v>0</v>
      </c>
      <c r="L62" s="113">
        <f>$B$70</f>
        <v>0.5</v>
      </c>
      <c r="M62" t="s">
        <v>27</v>
      </c>
      <c r="N62" s="113">
        <f t="shared" si="4"/>
        <v>1.9998241530339952E-2</v>
      </c>
      <c r="O62" s="113">
        <f>$B$70</f>
        <v>0.5</v>
      </c>
      <c r="P62" s="119" t="s">
        <v>27</v>
      </c>
      <c r="Q62" s="113">
        <f t="shared" si="0"/>
        <v>1.9998241530339952E-2</v>
      </c>
      <c r="R62" s="113">
        <f>$B$70</f>
        <v>0.5</v>
      </c>
      <c r="S62" s="119" t="s">
        <v>27</v>
      </c>
      <c r="T62" s="113">
        <f t="shared" si="1"/>
        <v>1.9998241530339952E-2</v>
      </c>
      <c r="V62" s="153">
        <f t="shared" si="5"/>
        <v>1.5</v>
      </c>
    </row>
    <row r="63" spans="1:22" x14ac:dyDescent="0.25">
      <c r="A63">
        <v>61</v>
      </c>
      <c r="B63" s="113">
        <f>APA_LLW1!$L$33</f>
        <v>0</v>
      </c>
      <c r="C63" s="113">
        <f>APA_LLW1!$L$50</f>
        <v>0.5</v>
      </c>
      <c r="D63" s="113">
        <f>APA_LLW1!$M$58</f>
        <v>0.54117647058823537</v>
      </c>
      <c r="E63" s="113">
        <f>APA_LLW1!$M$62</f>
        <v>0.76077226521013519</v>
      </c>
      <c r="F63" s="113">
        <f>APA_LLW1!$M$64</f>
        <v>0.5</v>
      </c>
      <c r="G63" s="113">
        <f>APA_LLW1!$M$65</f>
        <v>0.5</v>
      </c>
      <c r="H63" s="113">
        <f t="shared" si="2"/>
        <v>0</v>
      </c>
      <c r="I63" s="113">
        <f>$B$75</f>
        <v>0</v>
      </c>
      <c r="J63" t="s">
        <v>29</v>
      </c>
      <c r="K63" s="113">
        <f t="shared" si="3"/>
        <v>0</v>
      </c>
      <c r="L63" s="113">
        <f>$B$71</f>
        <v>0.75</v>
      </c>
      <c r="M63" t="s">
        <v>28</v>
      </c>
      <c r="N63" s="113">
        <f t="shared" si="4"/>
        <v>0</v>
      </c>
      <c r="O63" s="113">
        <f>$B$75</f>
        <v>0</v>
      </c>
      <c r="P63" t="s">
        <v>29</v>
      </c>
      <c r="Q63" s="113">
        <f t="shared" si="0"/>
        <v>0</v>
      </c>
      <c r="R63" s="113">
        <f>$B$71</f>
        <v>0.75</v>
      </c>
      <c r="S63" t="s">
        <v>28</v>
      </c>
      <c r="T63" s="113">
        <f t="shared" si="1"/>
        <v>0</v>
      </c>
      <c r="V63" s="153">
        <f t="shared" si="5"/>
        <v>1.5</v>
      </c>
    </row>
    <row r="64" spans="1:22" x14ac:dyDescent="0.25">
      <c r="A64">
        <v>62</v>
      </c>
      <c r="B64" s="113">
        <f>APA_LLW1!$M$33</f>
        <v>1</v>
      </c>
      <c r="C64" s="113">
        <f>APA_LLW1!$L$50</f>
        <v>0.5</v>
      </c>
      <c r="D64" s="113">
        <f>APA_LLW1!$M$58</f>
        <v>0.54117647058823537</v>
      </c>
      <c r="E64" s="113">
        <f>APA_LLW1!$M$62</f>
        <v>0.76077226521013519</v>
      </c>
      <c r="F64" s="113">
        <f>APA_LLW1!$M$64</f>
        <v>0.5</v>
      </c>
      <c r="G64" s="113">
        <f>APA_LLW1!$M$65</f>
        <v>0.5</v>
      </c>
      <c r="H64" s="113">
        <f t="shared" si="2"/>
        <v>5.1464006175979737E-2</v>
      </c>
      <c r="I64" s="113">
        <f>$B$76</f>
        <v>0</v>
      </c>
      <c r="J64" s="114">
        <v>0</v>
      </c>
      <c r="K64" s="113">
        <f t="shared" si="3"/>
        <v>0</v>
      </c>
      <c r="L64" s="113">
        <f>$B$73</f>
        <v>0.5</v>
      </c>
      <c r="M64" s="114" t="s">
        <v>62</v>
      </c>
      <c r="N64" s="113">
        <f t="shared" si="4"/>
        <v>2.5732003087989869E-2</v>
      </c>
      <c r="O64" s="113">
        <f>$B$74</f>
        <v>0</v>
      </c>
      <c r="P64" s="114" t="s">
        <v>63</v>
      </c>
      <c r="Q64" s="113">
        <f t="shared" si="0"/>
        <v>0</v>
      </c>
      <c r="R64" s="113">
        <f>$B$69</f>
        <v>1</v>
      </c>
      <c r="S64" s="114">
        <v>1</v>
      </c>
      <c r="T64" s="113">
        <f t="shared" si="1"/>
        <v>5.1464006175979737E-2</v>
      </c>
      <c r="V64" s="153">
        <f t="shared" si="5"/>
        <v>1.5</v>
      </c>
    </row>
    <row r="65" spans="1:22" x14ac:dyDescent="0.25">
      <c r="A65">
        <v>63</v>
      </c>
      <c r="B65" s="113">
        <f>APA_LLW1!$L$34</f>
        <v>0</v>
      </c>
      <c r="C65" s="113">
        <f>APA_LLW1!$M$50</f>
        <v>0.5</v>
      </c>
      <c r="D65" s="113">
        <f>APA_LLW1!$M$58</f>
        <v>0.54117647058823537</v>
      </c>
      <c r="E65" s="113">
        <f>APA_LLW1!$M$62</f>
        <v>0.76077226521013519</v>
      </c>
      <c r="F65" s="113">
        <f>APA_LLW1!$M$64</f>
        <v>0.5</v>
      </c>
      <c r="G65" s="113">
        <f>APA_LLW1!$M$65</f>
        <v>0.5</v>
      </c>
      <c r="H65" s="113">
        <f t="shared" si="2"/>
        <v>0</v>
      </c>
      <c r="I65" s="113">
        <f>$B$75</f>
        <v>0</v>
      </c>
      <c r="J65" t="s">
        <v>29</v>
      </c>
      <c r="K65" s="113">
        <f t="shared" si="3"/>
        <v>0</v>
      </c>
      <c r="L65" s="113">
        <f>$B$75</f>
        <v>0</v>
      </c>
      <c r="M65" t="s">
        <v>29</v>
      </c>
      <c r="N65" s="113">
        <f t="shared" si="4"/>
        <v>0</v>
      </c>
      <c r="O65" s="21">
        <f>$B$71</f>
        <v>0.75</v>
      </c>
      <c r="P65" s="2" t="s">
        <v>28</v>
      </c>
      <c r="Q65" s="113">
        <f t="shared" si="0"/>
        <v>0</v>
      </c>
      <c r="R65" s="21">
        <f>$B$71</f>
        <v>0.75</v>
      </c>
      <c r="S65" s="2" t="s">
        <v>28</v>
      </c>
      <c r="T65" s="113">
        <f t="shared" si="1"/>
        <v>0</v>
      </c>
      <c r="V65" s="153">
        <f t="shared" si="5"/>
        <v>1.5</v>
      </c>
    </row>
    <row r="66" spans="1:22" x14ac:dyDescent="0.25">
      <c r="A66" s="1">
        <v>64</v>
      </c>
      <c r="B66" s="23">
        <f>APA_LLW1!$M$34</f>
        <v>1</v>
      </c>
      <c r="C66" s="23">
        <f>APA_LLW1!$M$50</f>
        <v>0.5</v>
      </c>
      <c r="D66" s="23">
        <f>APA_LLW1!$M$58</f>
        <v>0.54117647058823537</v>
      </c>
      <c r="E66" s="23">
        <f>APA_LLW1!$M$62</f>
        <v>0.76077226521013519</v>
      </c>
      <c r="F66" s="23">
        <f>APA_LLW1!$M$64</f>
        <v>0.5</v>
      </c>
      <c r="G66" s="23">
        <f>APA_LLW1!$M$65</f>
        <v>0.5</v>
      </c>
      <c r="H66" s="23">
        <f t="shared" si="2"/>
        <v>5.1464006175979737E-2</v>
      </c>
      <c r="I66" s="113">
        <f>$B$76</f>
        <v>0</v>
      </c>
      <c r="J66" s="7">
        <v>0</v>
      </c>
      <c r="K66" s="23">
        <f t="shared" si="3"/>
        <v>0</v>
      </c>
      <c r="L66" s="23">
        <f>$B$74</f>
        <v>0</v>
      </c>
      <c r="M66" s="7" t="s">
        <v>63</v>
      </c>
      <c r="N66" s="23">
        <f t="shared" si="4"/>
        <v>0</v>
      </c>
      <c r="O66" s="23">
        <f>$B$73</f>
        <v>0.5</v>
      </c>
      <c r="P66" s="7" t="s">
        <v>62</v>
      </c>
      <c r="Q66" s="23">
        <f t="shared" si="0"/>
        <v>2.5732003087989869E-2</v>
      </c>
      <c r="R66" s="23">
        <f>$B$69</f>
        <v>1</v>
      </c>
      <c r="S66" s="7">
        <v>1</v>
      </c>
      <c r="T66" s="23">
        <f t="shared" si="1"/>
        <v>5.1464006175979737E-2</v>
      </c>
      <c r="U66" s="1"/>
      <c r="V66" s="153">
        <f t="shared" si="5"/>
        <v>1.5</v>
      </c>
    </row>
    <row r="67" spans="1:22" x14ac:dyDescent="0.25">
      <c r="B67" s="114"/>
      <c r="C67" s="114"/>
      <c r="D67" s="114"/>
      <c r="E67" s="114"/>
      <c r="F67" s="114"/>
      <c r="G67" s="114"/>
      <c r="H67" s="114">
        <f>SUM(H3:H66)</f>
        <v>1</v>
      </c>
      <c r="I67" s="5"/>
      <c r="J67" s="114"/>
      <c r="K67" s="113">
        <f>SUM(K3:K66)</f>
        <v>0.31081200633509964</v>
      </c>
      <c r="L67" s="22"/>
      <c r="M67" s="114"/>
      <c r="N67" s="113">
        <f>SUM(N3:N66)</f>
        <v>0.31081200633509953</v>
      </c>
      <c r="O67" s="22"/>
      <c r="P67" s="114"/>
      <c r="Q67" s="113">
        <f>SUM(Q3:Q66)</f>
        <v>0.43918799366490058</v>
      </c>
      <c r="R67" s="22"/>
      <c r="S67" s="114"/>
      <c r="T67" s="113">
        <f>SUM(T3:T66)</f>
        <v>0.43918799366490069</v>
      </c>
      <c r="V67" s="147">
        <f>K67+N67+Q67+T67</f>
        <v>1.5000000000000004</v>
      </c>
    </row>
    <row r="68" spans="1:22" ht="16.5" thickBot="1" x14ac:dyDescent="0.3">
      <c r="B68" s="114"/>
      <c r="C68" s="114"/>
      <c r="D68" s="114"/>
      <c r="E68" s="114"/>
      <c r="F68" s="114"/>
      <c r="G68" s="114"/>
      <c r="H68" s="114"/>
      <c r="I68" s="5"/>
      <c r="J68" s="114"/>
      <c r="K68" s="20">
        <f>ROUND(K67,13)</f>
        <v>0.31081200633509998</v>
      </c>
      <c r="L68" s="20">
        <f t="shared" ref="L68:T68" si="6">ROUND(L67,13)</f>
        <v>0</v>
      </c>
      <c r="M68" s="20">
        <f t="shared" si="6"/>
        <v>0</v>
      </c>
      <c r="N68" s="20">
        <f t="shared" si="6"/>
        <v>0.31081200633509998</v>
      </c>
      <c r="O68" s="20">
        <f t="shared" si="6"/>
        <v>0</v>
      </c>
      <c r="P68" s="20">
        <f t="shared" si="6"/>
        <v>0</v>
      </c>
      <c r="Q68" s="20">
        <f t="shared" si="6"/>
        <v>0.43918799366490002</v>
      </c>
      <c r="R68" s="20">
        <f t="shared" si="6"/>
        <v>0</v>
      </c>
      <c r="S68" s="20">
        <f t="shared" si="6"/>
        <v>0</v>
      </c>
      <c r="T68" s="20">
        <f t="shared" si="6"/>
        <v>0.43918799366490002</v>
      </c>
    </row>
    <row r="69" spans="1:22" x14ac:dyDescent="0.25">
      <c r="A69" s="10" t="s">
        <v>26</v>
      </c>
      <c r="B69" s="11">
        <f>1</f>
        <v>1</v>
      </c>
      <c r="C69" s="114"/>
      <c r="D69" s="114"/>
      <c r="E69" s="114"/>
      <c r="F69" s="114"/>
      <c r="G69" s="114"/>
      <c r="H69" s="114"/>
      <c r="I69" s="5"/>
      <c r="J69" s="114" t="s">
        <v>64</v>
      </c>
      <c r="K69" s="77">
        <f>K68/($B$69+$B$73+$B$74)</f>
        <v>0.20720800422339999</v>
      </c>
      <c r="L69" s="78"/>
      <c r="M69" s="77"/>
      <c r="N69" s="77">
        <f>N68/($B$69+$B$73+$B$74)</f>
        <v>0.20720800422339999</v>
      </c>
      <c r="O69" s="78"/>
      <c r="P69" s="77"/>
      <c r="Q69" s="77">
        <f>Q68/($B$69+$B$73+$B$74)</f>
        <v>0.29279199577660003</v>
      </c>
      <c r="R69" s="78"/>
      <c r="S69" s="77"/>
      <c r="T69" s="77">
        <f>T68/($B$69+$B$73+$B$74)</f>
        <v>0.29279199577660003</v>
      </c>
      <c r="U69" s="148">
        <f>K69+N69+Q69+T69</f>
        <v>1</v>
      </c>
    </row>
    <row r="70" spans="1:22" x14ac:dyDescent="0.25">
      <c r="A70" s="14" t="s">
        <v>27</v>
      </c>
      <c r="B70" s="15">
        <f>($B$69+$B$73+$B$74)/3</f>
        <v>0.5</v>
      </c>
      <c r="I70" s="13"/>
      <c r="L70" s="13"/>
      <c r="O70" s="13"/>
      <c r="R70" s="13"/>
    </row>
    <row r="71" spans="1:22" x14ac:dyDescent="0.25">
      <c r="A71" s="14" t="s">
        <v>28</v>
      </c>
      <c r="B71" s="15">
        <f>($B$69+$B$73)/2</f>
        <v>0.75</v>
      </c>
      <c r="I71" s="13"/>
      <c r="L71" s="13"/>
      <c r="O71" s="13"/>
      <c r="R71" s="13"/>
    </row>
    <row r="72" spans="1:22" x14ac:dyDescent="0.25">
      <c r="A72" s="14" t="s">
        <v>21</v>
      </c>
      <c r="B72" s="15">
        <f>($B$73+$B$74)/3</f>
        <v>0.16666666666666666</v>
      </c>
      <c r="I72" s="13"/>
      <c r="L72" s="13"/>
      <c r="O72" s="13"/>
      <c r="R72" s="13"/>
    </row>
    <row r="73" spans="1:22" x14ac:dyDescent="0.25">
      <c r="A73" s="14" t="s">
        <v>22</v>
      </c>
      <c r="B73" s="15">
        <f>APA_LLW1!$B$68</f>
        <v>0.5</v>
      </c>
      <c r="I73" s="13"/>
      <c r="L73" s="13"/>
      <c r="O73" s="13"/>
      <c r="R73" s="13"/>
    </row>
    <row r="74" spans="1:22" x14ac:dyDescent="0.25">
      <c r="A74" s="14" t="s">
        <v>23</v>
      </c>
      <c r="B74" s="15">
        <f>APA_LLW1!$B$69</f>
        <v>0</v>
      </c>
      <c r="I74" s="13"/>
      <c r="L74" s="13"/>
      <c r="O74" s="13"/>
      <c r="R74" s="13"/>
    </row>
    <row r="75" spans="1:22" x14ac:dyDescent="0.25">
      <c r="A75" s="14" t="s">
        <v>29</v>
      </c>
      <c r="B75" s="15">
        <f>$B$74/2</f>
        <v>0</v>
      </c>
      <c r="I75" s="13"/>
      <c r="L75" s="13"/>
      <c r="O75" s="13"/>
      <c r="R75" s="13"/>
    </row>
    <row r="76" spans="1:22" ht="16.5" thickBot="1" x14ac:dyDescent="0.3">
      <c r="A76" s="103" t="s">
        <v>30</v>
      </c>
      <c r="B76" s="129">
        <f>0</f>
        <v>0</v>
      </c>
      <c r="I76" s="13"/>
      <c r="L76" s="13"/>
      <c r="O76" s="13"/>
      <c r="R76" s="13"/>
    </row>
    <row r="77" spans="1:22" ht="16.5" thickBot="1" x14ac:dyDescent="0.3">
      <c r="I77" s="13"/>
      <c r="L77" s="13"/>
      <c r="O77" s="13"/>
      <c r="R77" s="13"/>
    </row>
    <row r="78" spans="1:22" x14ac:dyDescent="0.25">
      <c r="A78" s="192" t="s">
        <v>76</v>
      </c>
      <c r="B78" s="189"/>
      <c r="I78" s="13"/>
      <c r="L78" s="13"/>
      <c r="O78" s="13"/>
      <c r="R78" s="13"/>
    </row>
    <row r="79" spans="1:22" x14ac:dyDescent="0.25">
      <c r="A79" s="43" t="s">
        <v>5</v>
      </c>
      <c r="B79" s="190">
        <f>CONTROL!$F$2</f>
        <v>1</v>
      </c>
      <c r="I79" s="13"/>
      <c r="L79" s="13"/>
      <c r="O79" s="13"/>
      <c r="R79" s="13"/>
    </row>
    <row r="80" spans="1:22" x14ac:dyDescent="0.25">
      <c r="A80" s="43" t="s">
        <v>4</v>
      </c>
      <c r="B80" s="190">
        <f>CONTROL!$F$3</f>
        <v>1</v>
      </c>
      <c r="I80" s="13"/>
      <c r="L80" s="13"/>
      <c r="O80" s="13"/>
      <c r="R80" s="13"/>
    </row>
    <row r="81" spans="1:18" x14ac:dyDescent="0.25">
      <c r="A81" s="43" t="s">
        <v>3</v>
      </c>
      <c r="B81" s="190">
        <f>CONTROL!$F$4</f>
        <v>1</v>
      </c>
      <c r="I81" s="13"/>
      <c r="L81" s="13"/>
      <c r="O81" s="13"/>
      <c r="R81" s="13"/>
    </row>
    <row r="82" spans="1:18" ht="16.5" thickBot="1" x14ac:dyDescent="0.3">
      <c r="A82" s="33" t="s">
        <v>2</v>
      </c>
      <c r="B82" s="191">
        <f>CONTROL!$F$5</f>
        <v>1</v>
      </c>
      <c r="I82" s="13"/>
      <c r="L82" s="13"/>
      <c r="O82" s="13"/>
      <c r="R82" s="13"/>
    </row>
    <row r="83" spans="1:18" x14ac:dyDescent="0.25">
      <c r="I83" s="13"/>
      <c r="L83" s="13"/>
      <c r="O83" s="13"/>
      <c r="R83" s="13"/>
    </row>
    <row r="84" spans="1:18" x14ac:dyDescent="0.25">
      <c r="I84" s="13"/>
      <c r="L84" s="13"/>
      <c r="O84" s="13"/>
      <c r="R84" s="13"/>
    </row>
    <row r="85" spans="1:18" x14ac:dyDescent="0.25">
      <c r="I85" s="13"/>
      <c r="L85" s="13"/>
      <c r="O85" s="13"/>
      <c r="R85" s="13"/>
    </row>
    <row r="86" spans="1:18" x14ac:dyDescent="0.25">
      <c r="I86" s="13"/>
      <c r="L86" s="13"/>
      <c r="O86" s="13"/>
      <c r="R86" s="13"/>
    </row>
    <row r="87" spans="1:18" x14ac:dyDescent="0.25">
      <c r="I87" s="13"/>
      <c r="L87" s="13"/>
      <c r="O87" s="13"/>
      <c r="R87" s="13"/>
    </row>
    <row r="88" spans="1:18" x14ac:dyDescent="0.25">
      <c r="I88" s="13"/>
      <c r="L88" s="13"/>
      <c r="O88" s="13"/>
      <c r="R88" s="13"/>
    </row>
    <row r="89" spans="1:18" x14ac:dyDescent="0.25">
      <c r="I89" s="13"/>
      <c r="L89" s="13"/>
      <c r="O89" s="13"/>
      <c r="R89" s="13"/>
    </row>
    <row r="90" spans="1:18" x14ac:dyDescent="0.25">
      <c r="I90" s="13"/>
      <c r="L90" s="13"/>
      <c r="O90" s="13"/>
      <c r="R90" s="13"/>
    </row>
    <row r="91" spans="1:18" x14ac:dyDescent="0.25">
      <c r="I91" s="13"/>
      <c r="L91" s="13"/>
      <c r="O91" s="13"/>
      <c r="R91" s="13"/>
    </row>
    <row r="92" spans="1:18" x14ac:dyDescent="0.25">
      <c r="I92" s="13"/>
      <c r="L92" s="13"/>
      <c r="O92" s="13"/>
      <c r="R92" s="13"/>
    </row>
    <row r="93" spans="1:18" x14ac:dyDescent="0.25">
      <c r="I93" s="13"/>
      <c r="L93" s="13"/>
      <c r="O93" s="13"/>
      <c r="R93" s="13"/>
    </row>
    <row r="94" spans="1:18" x14ac:dyDescent="0.25">
      <c r="I94" s="13"/>
      <c r="L94" s="13"/>
      <c r="O94" s="13"/>
      <c r="R94" s="13"/>
    </row>
    <row r="95" spans="1:18" x14ac:dyDescent="0.25">
      <c r="I95" s="13"/>
      <c r="L95" s="13"/>
      <c r="O95" s="13"/>
      <c r="R95" s="13"/>
    </row>
    <row r="96" spans="1:18" x14ac:dyDescent="0.25">
      <c r="I96" s="13"/>
      <c r="L96" s="13"/>
      <c r="O96" s="13"/>
      <c r="R96" s="13"/>
    </row>
    <row r="97" spans="9:18" x14ac:dyDescent="0.25">
      <c r="I97" s="13"/>
      <c r="L97" s="13"/>
      <c r="O97" s="13"/>
      <c r="R97" s="13"/>
    </row>
    <row r="98" spans="9:18" x14ac:dyDescent="0.25">
      <c r="I98" s="13"/>
      <c r="L98" s="13"/>
      <c r="O98" s="13"/>
      <c r="R98" s="13"/>
    </row>
    <row r="99" spans="9:18" x14ac:dyDescent="0.25">
      <c r="I99" s="13"/>
      <c r="L99" s="13"/>
      <c r="O99" s="13"/>
      <c r="R99" s="13"/>
    </row>
    <row r="100" spans="9:18" x14ac:dyDescent="0.25">
      <c r="I100" s="13"/>
      <c r="L100" s="13"/>
      <c r="O100" s="13"/>
      <c r="R100" s="13"/>
    </row>
    <row r="101" spans="9:18" x14ac:dyDescent="0.25">
      <c r="I101" s="13"/>
      <c r="L101" s="13"/>
      <c r="O101" s="13"/>
      <c r="R101" s="13"/>
    </row>
    <row r="102" spans="9:18" x14ac:dyDescent="0.25">
      <c r="I102" s="13"/>
      <c r="L102" s="13"/>
      <c r="O102" s="13"/>
      <c r="R102" s="13"/>
    </row>
    <row r="103" spans="9:18" x14ac:dyDescent="0.25">
      <c r="I103" s="13"/>
      <c r="L103" s="13"/>
      <c r="O103" s="13"/>
      <c r="R103" s="13"/>
    </row>
    <row r="104" spans="9:18" x14ac:dyDescent="0.25">
      <c r="I104" s="13"/>
      <c r="L104" s="13"/>
      <c r="O104" s="13"/>
      <c r="R104" s="13"/>
    </row>
    <row r="105" spans="9:18" x14ac:dyDescent="0.25">
      <c r="I105" s="13"/>
      <c r="L105" s="13"/>
      <c r="O105" s="13"/>
      <c r="R105" s="13"/>
    </row>
    <row r="106" spans="9:18" x14ac:dyDescent="0.25">
      <c r="I106" s="13"/>
      <c r="L106" s="13"/>
      <c r="O106" s="13"/>
      <c r="R106" s="13"/>
    </row>
    <row r="107" spans="9:18" x14ac:dyDescent="0.25">
      <c r="I107" s="13"/>
      <c r="L107" s="13"/>
      <c r="O107" s="13"/>
      <c r="R107" s="13"/>
    </row>
    <row r="108" spans="9:18" x14ac:dyDescent="0.25">
      <c r="I108" s="13"/>
      <c r="L108" s="13"/>
      <c r="O108" s="13"/>
      <c r="R108" s="13"/>
    </row>
    <row r="109" spans="9:18" x14ac:dyDescent="0.25">
      <c r="I109" s="13"/>
      <c r="L109" s="13"/>
      <c r="O109" s="13"/>
      <c r="R109" s="13"/>
    </row>
    <row r="110" spans="9:18" x14ac:dyDescent="0.25">
      <c r="I110" s="13"/>
      <c r="L110" s="13"/>
      <c r="O110" s="13"/>
      <c r="R110" s="13"/>
    </row>
    <row r="111" spans="9:18" x14ac:dyDescent="0.25">
      <c r="I111" s="13"/>
      <c r="L111" s="13"/>
      <c r="O111" s="13"/>
      <c r="R111" s="13"/>
    </row>
    <row r="112" spans="9:18" x14ac:dyDescent="0.25">
      <c r="I112" s="13"/>
      <c r="L112" s="13"/>
      <c r="O112" s="13"/>
      <c r="R112" s="13"/>
    </row>
    <row r="113" spans="9:18" x14ac:dyDescent="0.25">
      <c r="I113" s="13"/>
      <c r="L113" s="13"/>
      <c r="O113" s="13"/>
      <c r="R113" s="13"/>
    </row>
    <row r="114" spans="9:18" x14ac:dyDescent="0.25">
      <c r="I114" s="13"/>
      <c r="L114" s="13"/>
      <c r="O114" s="13"/>
      <c r="R114" s="13"/>
    </row>
    <row r="115" spans="9:18" x14ac:dyDescent="0.25">
      <c r="I115" s="13"/>
      <c r="L115" s="13"/>
      <c r="O115" s="13"/>
      <c r="R115" s="13"/>
    </row>
    <row r="116" spans="9:18" x14ac:dyDescent="0.25">
      <c r="I116" s="13"/>
      <c r="L116" s="13"/>
      <c r="O116" s="13"/>
      <c r="R116" s="13"/>
    </row>
    <row r="117" spans="9:18" x14ac:dyDescent="0.25">
      <c r="I117" s="13"/>
      <c r="L117" s="13"/>
      <c r="O117" s="13"/>
      <c r="R117" s="13"/>
    </row>
    <row r="118" spans="9:18" x14ac:dyDescent="0.25">
      <c r="I118" s="13"/>
      <c r="L118" s="13"/>
      <c r="O118" s="13"/>
      <c r="R118" s="13"/>
    </row>
    <row r="119" spans="9:18" x14ac:dyDescent="0.25">
      <c r="I119" s="13"/>
      <c r="L119" s="13"/>
      <c r="O119" s="13"/>
      <c r="R119" s="13"/>
    </row>
    <row r="120" spans="9:18" x14ac:dyDescent="0.25">
      <c r="I120" s="13"/>
      <c r="L120" s="13"/>
      <c r="O120" s="13"/>
      <c r="R120" s="13"/>
    </row>
    <row r="121" spans="9:18" x14ac:dyDescent="0.25">
      <c r="I121" s="13"/>
      <c r="L121" s="13"/>
      <c r="O121" s="13"/>
      <c r="R121" s="13"/>
    </row>
    <row r="122" spans="9:18" x14ac:dyDescent="0.25">
      <c r="I122" s="13"/>
      <c r="L122" s="13"/>
      <c r="O122" s="13"/>
      <c r="R122" s="13"/>
    </row>
    <row r="123" spans="9:18" x14ac:dyDescent="0.25">
      <c r="I123" s="13"/>
      <c r="L123" s="13"/>
      <c r="O123" s="13"/>
      <c r="R123" s="13"/>
    </row>
    <row r="124" spans="9:18" x14ac:dyDescent="0.25">
      <c r="I124" s="13"/>
      <c r="L124" s="13"/>
      <c r="O124" s="13"/>
      <c r="R124" s="13"/>
    </row>
    <row r="125" spans="9:18" x14ac:dyDescent="0.25">
      <c r="I125" s="13"/>
      <c r="L125" s="13"/>
      <c r="O125" s="13"/>
      <c r="R125" s="13"/>
    </row>
    <row r="126" spans="9:18" x14ac:dyDescent="0.25">
      <c r="I126" s="13"/>
      <c r="L126" s="13"/>
      <c r="O126" s="13"/>
      <c r="R126" s="13"/>
    </row>
    <row r="127" spans="9:18" x14ac:dyDescent="0.25">
      <c r="I127" s="13"/>
      <c r="L127" s="13"/>
      <c r="O127" s="13"/>
      <c r="R127" s="13"/>
    </row>
    <row r="128" spans="9:18" x14ac:dyDescent="0.25">
      <c r="I128" s="13"/>
      <c r="L128" s="13"/>
      <c r="O128" s="13"/>
      <c r="R128" s="13"/>
    </row>
    <row r="129" spans="9:18" x14ac:dyDescent="0.25">
      <c r="I129" s="13"/>
      <c r="L129" s="13"/>
      <c r="O129" s="13"/>
      <c r="R129" s="13"/>
    </row>
    <row r="130" spans="9:18" x14ac:dyDescent="0.25">
      <c r="I130" s="13"/>
      <c r="L130" s="13"/>
      <c r="O130" s="13"/>
      <c r="R130" s="13"/>
    </row>
    <row r="131" spans="9:18" x14ac:dyDescent="0.25">
      <c r="I131" s="13"/>
      <c r="L131" s="13"/>
      <c r="O131" s="13"/>
      <c r="R131" s="13"/>
    </row>
    <row r="132" spans="9:18" x14ac:dyDescent="0.25">
      <c r="I132" s="13"/>
      <c r="L132" s="13"/>
      <c r="O132" s="13"/>
      <c r="R132" s="13"/>
    </row>
    <row r="133" spans="9:18" x14ac:dyDescent="0.25">
      <c r="I133" s="13"/>
      <c r="L133" s="13"/>
      <c r="O133" s="13"/>
      <c r="R133" s="13"/>
    </row>
    <row r="134" spans="9:18" x14ac:dyDescent="0.25">
      <c r="I134" s="13"/>
      <c r="L134" s="13"/>
      <c r="O134" s="13"/>
      <c r="R134" s="13"/>
    </row>
    <row r="135" spans="9:18" x14ac:dyDescent="0.25">
      <c r="I135" s="13"/>
      <c r="L135" s="13"/>
      <c r="O135" s="13"/>
      <c r="R135" s="13"/>
    </row>
    <row r="136" spans="9:18" x14ac:dyDescent="0.25">
      <c r="I136" s="13"/>
      <c r="L136" s="13"/>
      <c r="O136" s="13"/>
      <c r="R136" s="13"/>
    </row>
    <row r="137" spans="9:18" x14ac:dyDescent="0.25">
      <c r="I137" s="13"/>
      <c r="L137" s="13"/>
      <c r="O137" s="13"/>
      <c r="R137" s="13"/>
    </row>
    <row r="138" spans="9:18" x14ac:dyDescent="0.25">
      <c r="I138" s="13"/>
      <c r="L138" s="13"/>
      <c r="O138" s="13"/>
      <c r="R138" s="13"/>
    </row>
    <row r="139" spans="9:18" x14ac:dyDescent="0.25">
      <c r="I139" s="13"/>
      <c r="L139" s="13"/>
      <c r="O139" s="13"/>
      <c r="R139" s="13"/>
    </row>
    <row r="140" spans="9:18" x14ac:dyDescent="0.25">
      <c r="I140" s="13"/>
      <c r="L140" s="13"/>
      <c r="O140" s="13"/>
      <c r="R140" s="13"/>
    </row>
    <row r="141" spans="9:18" x14ac:dyDescent="0.25">
      <c r="I141" s="13"/>
      <c r="L141" s="13"/>
      <c r="O141" s="13"/>
      <c r="R141" s="13"/>
    </row>
    <row r="142" spans="9:18" x14ac:dyDescent="0.25">
      <c r="I142" s="13"/>
      <c r="L142" s="13"/>
      <c r="O142" s="13"/>
      <c r="R142" s="13"/>
    </row>
    <row r="143" spans="9:18" x14ac:dyDescent="0.25">
      <c r="I143" s="13"/>
      <c r="L143" s="13"/>
      <c r="O143" s="13"/>
      <c r="R143" s="13"/>
    </row>
    <row r="144" spans="9:18" x14ac:dyDescent="0.25">
      <c r="I144" s="13"/>
      <c r="L144" s="13"/>
      <c r="O144" s="13"/>
      <c r="R144" s="13"/>
    </row>
    <row r="145" spans="9:18" x14ac:dyDescent="0.25">
      <c r="I145" s="13"/>
      <c r="L145" s="13"/>
      <c r="O145" s="13"/>
      <c r="R145" s="13"/>
    </row>
    <row r="146" spans="9:18" x14ac:dyDescent="0.25">
      <c r="I146" s="13"/>
      <c r="L146" s="13"/>
      <c r="O146" s="13"/>
      <c r="R146" s="13"/>
    </row>
    <row r="147" spans="9:18" x14ac:dyDescent="0.25">
      <c r="I147" s="13"/>
      <c r="L147" s="13"/>
      <c r="O147" s="13"/>
      <c r="R147" s="13"/>
    </row>
    <row r="148" spans="9:18" x14ac:dyDescent="0.25">
      <c r="I148" s="13"/>
      <c r="L148" s="13"/>
      <c r="O148" s="13"/>
      <c r="R148" s="13"/>
    </row>
    <row r="149" spans="9:18" x14ac:dyDescent="0.25">
      <c r="I149" s="13"/>
      <c r="L149" s="13"/>
      <c r="O149" s="13"/>
      <c r="R149" s="13"/>
    </row>
    <row r="150" spans="9:18" x14ac:dyDescent="0.25">
      <c r="I150" s="13"/>
      <c r="L150" s="13"/>
      <c r="O150" s="13"/>
      <c r="R150" s="13"/>
    </row>
    <row r="151" spans="9:18" x14ac:dyDescent="0.25">
      <c r="I151" s="13"/>
      <c r="L151" s="13"/>
      <c r="O151" s="13"/>
      <c r="R151" s="13"/>
    </row>
    <row r="152" spans="9:18" x14ac:dyDescent="0.25">
      <c r="I152" s="13"/>
      <c r="L152" s="13"/>
      <c r="O152" s="13"/>
      <c r="R152" s="13"/>
    </row>
    <row r="153" spans="9:18" x14ac:dyDescent="0.25">
      <c r="I153" s="13"/>
      <c r="L153" s="13"/>
      <c r="O153" s="13"/>
      <c r="R153" s="13"/>
    </row>
    <row r="154" spans="9:18" x14ac:dyDescent="0.25">
      <c r="I154" s="13"/>
      <c r="L154" s="13"/>
      <c r="O154" s="13"/>
      <c r="R154" s="13"/>
    </row>
    <row r="155" spans="9:18" x14ac:dyDescent="0.25">
      <c r="I155" s="13"/>
      <c r="L155" s="13"/>
      <c r="O155" s="13"/>
      <c r="R155" s="13"/>
    </row>
    <row r="156" spans="9:18" x14ac:dyDescent="0.25">
      <c r="I156" s="13"/>
      <c r="L156" s="13"/>
      <c r="O156" s="13"/>
      <c r="R156" s="13"/>
    </row>
    <row r="157" spans="9:18" x14ac:dyDescent="0.25">
      <c r="I157" s="13"/>
      <c r="L157" s="13"/>
      <c r="O157" s="13"/>
      <c r="R157" s="13"/>
    </row>
    <row r="158" spans="9:18" x14ac:dyDescent="0.25">
      <c r="I158" s="13"/>
      <c r="L158" s="13"/>
      <c r="O158" s="13"/>
      <c r="R158" s="13"/>
    </row>
    <row r="159" spans="9:18" x14ac:dyDescent="0.25">
      <c r="I159" s="13"/>
      <c r="L159" s="13"/>
      <c r="O159" s="13"/>
      <c r="R159" s="13"/>
    </row>
    <row r="160" spans="9:18" x14ac:dyDescent="0.25">
      <c r="I160" s="13"/>
      <c r="L160" s="13"/>
      <c r="O160" s="13"/>
      <c r="R160" s="13"/>
    </row>
    <row r="161" spans="9:18" x14ac:dyDescent="0.25">
      <c r="I161" s="13"/>
      <c r="L161" s="13"/>
      <c r="O161" s="13"/>
      <c r="R161" s="13"/>
    </row>
    <row r="162" spans="9:18" x14ac:dyDescent="0.25">
      <c r="I162" s="13"/>
      <c r="L162" s="13"/>
      <c r="O162" s="13"/>
      <c r="R162" s="13"/>
    </row>
    <row r="163" spans="9:18" x14ac:dyDescent="0.25">
      <c r="I163" s="13"/>
      <c r="L163" s="13"/>
      <c r="O163" s="13"/>
      <c r="R163" s="13"/>
    </row>
    <row r="164" spans="9:18" x14ac:dyDescent="0.25">
      <c r="I164" s="13"/>
      <c r="L164" s="13"/>
      <c r="O164" s="13"/>
      <c r="R164" s="13"/>
    </row>
    <row r="165" spans="9:18" x14ac:dyDescent="0.25">
      <c r="I165" s="13"/>
      <c r="L165" s="13"/>
      <c r="O165" s="13"/>
      <c r="R165" s="13"/>
    </row>
    <row r="166" spans="9:18" x14ac:dyDescent="0.25">
      <c r="I166" s="13"/>
      <c r="L166" s="13"/>
      <c r="O166" s="13"/>
      <c r="R166" s="13"/>
    </row>
    <row r="167" spans="9:18" x14ac:dyDescent="0.25">
      <c r="I167" s="13"/>
      <c r="L167" s="13"/>
      <c r="O167" s="13"/>
      <c r="R167" s="13"/>
    </row>
    <row r="168" spans="9:18" x14ac:dyDescent="0.25">
      <c r="I168" s="13"/>
      <c r="L168" s="13"/>
      <c r="O168" s="13"/>
      <c r="R168" s="13"/>
    </row>
    <row r="169" spans="9:18" x14ac:dyDescent="0.25">
      <c r="I169" s="13"/>
      <c r="L169" s="13"/>
      <c r="O169" s="13"/>
      <c r="R169" s="13"/>
    </row>
    <row r="170" spans="9:18" x14ac:dyDescent="0.25">
      <c r="I170" s="13"/>
      <c r="L170" s="13"/>
      <c r="O170" s="13"/>
      <c r="R170" s="13"/>
    </row>
    <row r="171" spans="9:18" x14ac:dyDescent="0.25">
      <c r="I171" s="13"/>
      <c r="L171" s="13"/>
      <c r="O171" s="13"/>
      <c r="R171" s="13"/>
    </row>
    <row r="172" spans="9:18" x14ac:dyDescent="0.25">
      <c r="I172" s="13"/>
      <c r="L172" s="13"/>
      <c r="O172" s="13"/>
      <c r="R172" s="13"/>
    </row>
    <row r="173" spans="9:18" x14ac:dyDescent="0.25">
      <c r="I173" s="13"/>
      <c r="L173" s="13"/>
      <c r="O173" s="13"/>
      <c r="R173" s="13"/>
    </row>
    <row r="174" spans="9:18" x14ac:dyDescent="0.25">
      <c r="I174" s="13"/>
      <c r="L174" s="13"/>
      <c r="O174" s="13"/>
      <c r="R174" s="13"/>
    </row>
    <row r="175" spans="9:18" x14ac:dyDescent="0.25">
      <c r="I175" s="13"/>
      <c r="L175" s="13"/>
      <c r="O175" s="13"/>
      <c r="R175" s="13"/>
    </row>
    <row r="176" spans="9:18" x14ac:dyDescent="0.25">
      <c r="I176" s="13"/>
      <c r="L176" s="13"/>
      <c r="O176" s="13"/>
      <c r="R176" s="13"/>
    </row>
    <row r="177" spans="9:18" x14ac:dyDescent="0.25">
      <c r="I177" s="13"/>
      <c r="L177" s="13"/>
      <c r="O177" s="13"/>
      <c r="R177" s="13"/>
    </row>
    <row r="178" spans="9:18" x14ac:dyDescent="0.25">
      <c r="I178" s="13"/>
      <c r="L178" s="13"/>
      <c r="O178" s="13"/>
      <c r="R178" s="13"/>
    </row>
    <row r="179" spans="9:18" x14ac:dyDescent="0.25">
      <c r="I179" s="13"/>
      <c r="L179" s="13"/>
      <c r="O179" s="13"/>
      <c r="R179" s="13"/>
    </row>
    <row r="180" spans="9:18" x14ac:dyDescent="0.25">
      <c r="I180" s="13"/>
      <c r="L180" s="13"/>
      <c r="O180" s="13"/>
      <c r="R180" s="13"/>
    </row>
    <row r="181" spans="9:18" x14ac:dyDescent="0.25">
      <c r="I181" s="13"/>
      <c r="L181" s="13"/>
      <c r="O181" s="13"/>
      <c r="R181" s="13"/>
    </row>
    <row r="182" spans="9:18" x14ac:dyDescent="0.25">
      <c r="I182" s="13"/>
      <c r="L182" s="13"/>
      <c r="O182" s="13"/>
      <c r="R182" s="13"/>
    </row>
    <row r="183" spans="9:18" x14ac:dyDescent="0.25">
      <c r="I183" s="13"/>
      <c r="L183" s="13"/>
      <c r="O183" s="13"/>
      <c r="R183" s="13"/>
    </row>
    <row r="184" spans="9:18" x14ac:dyDescent="0.25">
      <c r="I184" s="13"/>
      <c r="L184" s="13"/>
      <c r="O184" s="13"/>
      <c r="R184" s="13"/>
    </row>
    <row r="185" spans="9:18" x14ac:dyDescent="0.25">
      <c r="I185" s="13"/>
      <c r="L185" s="13"/>
      <c r="O185" s="13"/>
      <c r="R185" s="13"/>
    </row>
    <row r="186" spans="9:18" x14ac:dyDescent="0.25">
      <c r="I186" s="13"/>
      <c r="L186" s="13"/>
      <c r="O186" s="13"/>
      <c r="R186" s="13"/>
    </row>
    <row r="187" spans="9:18" x14ac:dyDescent="0.25">
      <c r="I187" s="13"/>
      <c r="L187" s="13"/>
      <c r="O187" s="13"/>
      <c r="R187" s="13"/>
    </row>
    <row r="188" spans="9:18" x14ac:dyDescent="0.25">
      <c r="I188" s="13"/>
      <c r="L188" s="13"/>
      <c r="O188" s="13"/>
      <c r="R188" s="13"/>
    </row>
    <row r="189" spans="9:18" x14ac:dyDescent="0.25">
      <c r="I189" s="13"/>
      <c r="L189" s="13"/>
      <c r="O189" s="13"/>
      <c r="R189" s="13"/>
    </row>
    <row r="190" spans="9:18" x14ac:dyDescent="0.25">
      <c r="I190" s="13"/>
      <c r="L190" s="13"/>
      <c r="O190" s="13"/>
      <c r="R190" s="13"/>
    </row>
    <row r="191" spans="9:18" x14ac:dyDescent="0.25">
      <c r="I191" s="13"/>
      <c r="L191" s="13"/>
      <c r="O191" s="13"/>
      <c r="R191" s="13"/>
    </row>
    <row r="192" spans="9:18" x14ac:dyDescent="0.25">
      <c r="I192" s="13"/>
      <c r="L192" s="13"/>
      <c r="O192" s="13"/>
      <c r="R192" s="13"/>
    </row>
    <row r="193" spans="9:18" x14ac:dyDescent="0.25">
      <c r="I193" s="13"/>
      <c r="L193" s="13"/>
      <c r="O193" s="13"/>
      <c r="R193" s="13"/>
    </row>
    <row r="194" spans="9:18" x14ac:dyDescent="0.25">
      <c r="I194" s="13"/>
      <c r="L194" s="13"/>
      <c r="O194" s="13"/>
      <c r="R194" s="13"/>
    </row>
    <row r="195" spans="9:18" x14ac:dyDescent="0.25">
      <c r="I195" s="13"/>
      <c r="L195" s="13"/>
      <c r="O195" s="13"/>
      <c r="R195" s="13"/>
    </row>
    <row r="196" spans="9:18" x14ac:dyDescent="0.25">
      <c r="I196" s="13"/>
      <c r="L196" s="13"/>
      <c r="O196" s="13"/>
      <c r="R196" s="13"/>
    </row>
    <row r="197" spans="9:18" x14ac:dyDescent="0.25">
      <c r="I197" s="13"/>
      <c r="L197" s="13"/>
      <c r="O197" s="13"/>
      <c r="R197" s="13"/>
    </row>
    <row r="198" spans="9:18" x14ac:dyDescent="0.25">
      <c r="I198" s="13"/>
      <c r="L198" s="13"/>
      <c r="O198" s="13"/>
      <c r="R198" s="13"/>
    </row>
    <row r="199" spans="9:18" x14ac:dyDescent="0.25">
      <c r="I199" s="13"/>
      <c r="L199" s="13"/>
      <c r="O199" s="13"/>
      <c r="R199" s="13"/>
    </row>
    <row r="200" spans="9:18" x14ac:dyDescent="0.25">
      <c r="I200" s="13"/>
      <c r="L200" s="13"/>
      <c r="O200" s="13"/>
      <c r="R200" s="13"/>
    </row>
    <row r="201" spans="9:18" x14ac:dyDescent="0.25">
      <c r="I201" s="13"/>
      <c r="L201" s="13"/>
      <c r="O201" s="13"/>
      <c r="R201" s="13"/>
    </row>
    <row r="202" spans="9:18" x14ac:dyDescent="0.25">
      <c r="I202" s="13"/>
      <c r="L202" s="13"/>
      <c r="O202" s="13"/>
      <c r="R202" s="13"/>
    </row>
    <row r="203" spans="9:18" x14ac:dyDescent="0.25">
      <c r="I203" s="13"/>
      <c r="L203" s="13"/>
      <c r="O203" s="13"/>
      <c r="R203" s="13"/>
    </row>
    <row r="204" spans="9:18" x14ac:dyDescent="0.25">
      <c r="I204" s="13"/>
      <c r="L204" s="13"/>
      <c r="O204" s="13"/>
      <c r="R204" s="13"/>
    </row>
    <row r="205" spans="9:18" x14ac:dyDescent="0.25">
      <c r="I205" s="13"/>
      <c r="L205" s="13"/>
      <c r="O205" s="13"/>
      <c r="R205" s="13"/>
    </row>
    <row r="206" spans="9:18" x14ac:dyDescent="0.25">
      <c r="I206" s="13"/>
      <c r="L206" s="13"/>
      <c r="O206" s="13"/>
      <c r="R206" s="13"/>
    </row>
    <row r="207" spans="9:18" x14ac:dyDescent="0.25">
      <c r="I207" s="13"/>
      <c r="L207" s="13"/>
      <c r="O207" s="13"/>
      <c r="R207" s="13"/>
    </row>
    <row r="208" spans="9:18" x14ac:dyDescent="0.25">
      <c r="I208" s="13"/>
      <c r="L208" s="13"/>
      <c r="O208" s="13"/>
      <c r="R208" s="13"/>
    </row>
    <row r="209" spans="9:18" x14ac:dyDescent="0.25">
      <c r="I209" s="13"/>
      <c r="L209" s="13"/>
      <c r="O209" s="13"/>
      <c r="R209" s="13"/>
    </row>
    <row r="210" spans="9:18" x14ac:dyDescent="0.25">
      <c r="I210" s="13"/>
      <c r="L210" s="13"/>
      <c r="O210" s="13"/>
      <c r="R210" s="13"/>
    </row>
    <row r="211" spans="9:18" x14ac:dyDescent="0.25">
      <c r="I211" s="13"/>
      <c r="L211" s="13"/>
      <c r="O211" s="13"/>
      <c r="R211" s="13"/>
    </row>
    <row r="212" spans="9:18" x14ac:dyDescent="0.25">
      <c r="I212" s="13"/>
      <c r="L212" s="13"/>
      <c r="O212" s="13"/>
      <c r="R212" s="13"/>
    </row>
    <row r="213" spans="9:18" x14ac:dyDescent="0.25">
      <c r="I213" s="13"/>
      <c r="L213" s="13"/>
      <c r="O213" s="13"/>
      <c r="R213" s="13"/>
    </row>
    <row r="214" spans="9:18" x14ac:dyDescent="0.25">
      <c r="I214" s="13"/>
      <c r="L214" s="13"/>
      <c r="O214" s="13"/>
      <c r="R214" s="13"/>
    </row>
    <row r="215" spans="9:18" x14ac:dyDescent="0.25">
      <c r="I215" s="13"/>
      <c r="L215" s="13"/>
      <c r="O215" s="13"/>
      <c r="R215" s="13"/>
    </row>
    <row r="216" spans="9:18" x14ac:dyDescent="0.25">
      <c r="I216" s="13"/>
      <c r="L216" s="13"/>
      <c r="O216" s="13"/>
      <c r="R216" s="13"/>
    </row>
  </sheetData>
  <sheetProtection algorithmName="SHA-512" hashValue="hT2645egVVSuda2FlAJsJscpXgM0n2XBRGJQB6s+LrIFLJZw5Okie6+94qg68qNh3pzFWTHCTNto8i7MvgTR5Q==" saltValue="0KgNmbsXXj74Xgd9tFMGlQ=="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4"/>
  <dimension ref="A1:T110"/>
  <sheetViews>
    <sheetView zoomScale="85" zoomScaleNormal="80" workbookViewId="0">
      <pane xSplit="3" ySplit="2" topLeftCell="G3" activePane="bottomRight" state="frozen"/>
      <selection pane="topRight" activeCell="H1" sqref="H1"/>
      <selection pane="bottomLeft" activeCell="A3" sqref="A3"/>
      <selection pane="bottomRight" activeCell="J3" sqref="J3:O65"/>
    </sheetView>
  </sheetViews>
  <sheetFormatPr baseColWidth="10" defaultColWidth="10.875" defaultRowHeight="15.75" x14ac:dyDescent="0.25"/>
  <cols>
    <col min="1" max="1" width="10.875" style="25"/>
    <col min="2" max="2" width="17.625" style="25" bestFit="1" customWidth="1"/>
    <col min="3" max="3" width="21" style="25" customWidth="1"/>
    <col min="4" max="4" width="17.875" style="25" bestFit="1" customWidth="1"/>
    <col min="5" max="5" width="19" style="25" bestFit="1" customWidth="1"/>
    <col min="6" max="6" width="25.125" style="27" bestFit="1" customWidth="1"/>
    <col min="7" max="9" width="24.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26"/>
      <c r="E1" s="26"/>
      <c r="F1" s="306" t="s">
        <v>0</v>
      </c>
      <c r="G1" s="306"/>
      <c r="H1" s="306" t="s">
        <v>1</v>
      </c>
      <c r="I1" s="306"/>
      <c r="J1" s="306" t="s">
        <v>8</v>
      </c>
      <c r="K1" s="306"/>
      <c r="L1" s="306" t="s">
        <v>6</v>
      </c>
      <c r="M1" s="306"/>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73" t="s">
        <v>47</v>
      </c>
      <c r="K2" s="73" t="s">
        <v>48</v>
      </c>
      <c r="L2" s="73" t="s">
        <v>49</v>
      </c>
      <c r="M2" s="73" t="s">
        <v>50</v>
      </c>
      <c r="N2" s="73" t="s">
        <v>51</v>
      </c>
      <c r="O2" s="73" t="s">
        <v>52</v>
      </c>
      <c r="P2" s="73" t="s">
        <v>17</v>
      </c>
      <c r="Q2" s="74" t="s">
        <v>20</v>
      </c>
      <c r="R2" s="74" t="s">
        <v>18</v>
      </c>
      <c r="S2" s="29" t="s">
        <v>19</v>
      </c>
      <c r="T2" s="74"/>
    </row>
    <row r="3" spans="1:20" x14ac:dyDescent="0.25">
      <c r="A3" s="307" t="s">
        <v>55</v>
      </c>
      <c r="B3" s="25">
        <v>1</v>
      </c>
      <c r="D3" s="25">
        <v>1</v>
      </c>
      <c r="E3" s="25">
        <v>4</v>
      </c>
      <c r="F3" s="28">
        <f>1*$B$107</f>
        <v>1</v>
      </c>
      <c r="G3" s="28">
        <f>$B$74*$B$110</f>
        <v>0</v>
      </c>
      <c r="H3" s="28">
        <f>$B$72*$B$107</f>
        <v>0.75</v>
      </c>
      <c r="I3" s="28">
        <f>0*$B$110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1</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1</v>
      </c>
      <c r="M3" s="30">
        <f t="shared" ref="M3:M65" si="2">1-L3</f>
        <v>0</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v>
      </c>
      <c r="P3" s="28">
        <f>N3+O3</f>
        <v>0</v>
      </c>
      <c r="Q3" s="28">
        <f>PRODUCT(NodeProb_LLL4!C3:G3)</f>
        <v>3.2772435897435878E-2</v>
      </c>
      <c r="R3" s="28">
        <f>$P3*$Q3</f>
        <v>0</v>
      </c>
      <c r="S3" s="302">
        <f>SUM(R3:R34)</f>
        <v>0.23194033530571995</v>
      </c>
    </row>
    <row r="4" spans="1:20" x14ac:dyDescent="0.25">
      <c r="A4" s="307"/>
      <c r="B4" s="25">
        <v>2</v>
      </c>
      <c r="D4" s="25">
        <v>1</v>
      </c>
      <c r="E4" s="25">
        <v>4</v>
      </c>
      <c r="F4" s="28">
        <f>1*$B$107</f>
        <v>1</v>
      </c>
      <c r="G4" s="28">
        <f>$B$74*$B$110</f>
        <v>0</v>
      </c>
      <c r="H4" s="28">
        <f>$B$72*$B$107</f>
        <v>0.75</v>
      </c>
      <c r="I4" s="28">
        <f>0*$B$110</f>
        <v>0</v>
      </c>
      <c r="J4" s="28">
        <f t="shared" si="0"/>
        <v>1</v>
      </c>
      <c r="K4" s="28">
        <f t="shared" si="1"/>
        <v>0</v>
      </c>
      <c r="L4" s="108">
        <f t="shared" ref="L4:L65" si="3">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4">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5">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N4+O4</f>
        <v>0</v>
      </c>
      <c r="Q4" s="28">
        <f>PRODUCT(NodeProb_LLL4!C5:G5)</f>
        <v>3.2772435897435878E-2</v>
      </c>
      <c r="R4" s="28">
        <f t="shared" ref="R4:R65" si="6">$P4*$Q4</f>
        <v>0</v>
      </c>
      <c r="S4" s="302"/>
    </row>
    <row r="5" spans="1:20" x14ac:dyDescent="0.25">
      <c r="A5" s="307"/>
      <c r="B5" s="25">
        <v>3</v>
      </c>
      <c r="D5" s="25">
        <v>2</v>
      </c>
      <c r="E5" s="25">
        <v>3</v>
      </c>
      <c r="F5" s="28">
        <f>$B$71*$B$108</f>
        <v>0.5</v>
      </c>
      <c r="G5" s="28">
        <f>1*$B$109</f>
        <v>1</v>
      </c>
      <c r="H5" s="28">
        <f>$B$69*$B$108</f>
        <v>0</v>
      </c>
      <c r="I5" s="28">
        <f>$B$71*$B$109</f>
        <v>0.5</v>
      </c>
      <c r="J5" s="28">
        <f t="shared" si="0"/>
        <v>0</v>
      </c>
      <c r="K5" s="28">
        <f t="shared" si="1"/>
        <v>0.5</v>
      </c>
      <c r="L5" s="108">
        <f t="shared" si="3"/>
        <v>0.5</v>
      </c>
      <c r="M5" s="30">
        <f t="shared" si="2"/>
        <v>0.5</v>
      </c>
      <c r="N5" s="28">
        <f t="shared" si="4"/>
        <v>0.25</v>
      </c>
      <c r="O5" s="28">
        <f t="shared" si="5"/>
        <v>0.25</v>
      </c>
      <c r="P5" s="28">
        <f>N5+O5</f>
        <v>0.5</v>
      </c>
      <c r="Q5" s="28">
        <f>PRODUCT(NodeProb_LLL4!C7:G7)</f>
        <v>5.7168392504930929E-2</v>
      </c>
      <c r="R5" s="28">
        <f t="shared" si="6"/>
        <v>2.8584196252465464E-2</v>
      </c>
      <c r="S5" s="302"/>
    </row>
    <row r="6" spans="1:20" x14ac:dyDescent="0.25">
      <c r="A6" s="307"/>
      <c r="B6" s="25">
        <v>4</v>
      </c>
      <c r="D6" s="25">
        <v>2</v>
      </c>
      <c r="E6" s="25">
        <v>3</v>
      </c>
      <c r="F6" s="28">
        <f>$B$72*$B$108</f>
        <v>0.75</v>
      </c>
      <c r="G6" s="28">
        <f>1*$B$109</f>
        <v>1</v>
      </c>
      <c r="H6" s="28">
        <f>$B$73*$B$108</f>
        <v>0.16666666666666666</v>
      </c>
      <c r="I6" s="28">
        <f>$B$72*$B$109</f>
        <v>0.75</v>
      </c>
      <c r="J6" s="28">
        <f t="shared" si="0"/>
        <v>0.5</v>
      </c>
      <c r="K6" s="28">
        <f t="shared" si="1"/>
        <v>0.75</v>
      </c>
      <c r="L6" s="108">
        <f t="shared" si="3"/>
        <v>0.7857142857142857</v>
      </c>
      <c r="M6" s="30">
        <f t="shared" si="2"/>
        <v>0.2142857142857143</v>
      </c>
      <c r="N6" s="28">
        <f t="shared" si="4"/>
        <v>0.125</v>
      </c>
      <c r="O6" s="28">
        <f t="shared" si="5"/>
        <v>5.3571428571428568E-2</v>
      </c>
      <c r="P6" s="28">
        <f>N6+O6</f>
        <v>0.17857142857142858</v>
      </c>
      <c r="Q6" s="28">
        <f>PRODUCT(NodeProb_LLL4!C9:G9)</f>
        <v>2.2867357001972351E-3</v>
      </c>
      <c r="R6" s="28">
        <f t="shared" si="6"/>
        <v>4.0834566074950628E-4</v>
      </c>
      <c r="S6" s="302"/>
    </row>
    <row r="7" spans="1:20" x14ac:dyDescent="0.25">
      <c r="A7" s="307"/>
      <c r="B7" s="25">
        <v>5</v>
      </c>
      <c r="D7" s="25">
        <v>1</v>
      </c>
      <c r="E7" s="25">
        <v>4</v>
      </c>
      <c r="F7" s="28">
        <f>1*$B$107</f>
        <v>1</v>
      </c>
      <c r="G7" s="28">
        <f>$B$72*$B$110</f>
        <v>0.75</v>
      </c>
      <c r="H7" s="28">
        <f>$B$72*$B$107</f>
        <v>0.75</v>
      </c>
      <c r="I7" s="28">
        <f>$B$73*$B$110</f>
        <v>0.16666666666666666</v>
      </c>
      <c r="J7" s="28">
        <f t="shared" si="0"/>
        <v>0.75</v>
      </c>
      <c r="K7" s="28">
        <f t="shared" si="1"/>
        <v>0.5</v>
      </c>
      <c r="L7" s="108">
        <f t="shared" si="3"/>
        <v>0.21428571428571427</v>
      </c>
      <c r="M7" s="30">
        <f t="shared" si="2"/>
        <v>0.7857142857142857</v>
      </c>
      <c r="N7" s="28">
        <f t="shared" si="4"/>
        <v>5.3571428571428568E-2</v>
      </c>
      <c r="O7" s="28">
        <f t="shared" si="5"/>
        <v>0.125</v>
      </c>
      <c r="P7" s="28">
        <f t="shared" ref="P7:P38" si="7">N7+O7</f>
        <v>0.17857142857142858</v>
      </c>
      <c r="Q7" s="28">
        <f>PRODUCT(NodeProb_LLL4!C11:G11)</f>
        <v>2.2867357001972398E-3</v>
      </c>
      <c r="R7" s="28">
        <f t="shared" si="6"/>
        <v>4.0834566074950715E-4</v>
      </c>
      <c r="S7" s="302"/>
    </row>
    <row r="8" spans="1:20" x14ac:dyDescent="0.25">
      <c r="A8" s="307"/>
      <c r="B8" s="25">
        <v>6</v>
      </c>
      <c r="D8" s="25">
        <v>1</v>
      </c>
      <c r="E8" s="25">
        <v>4</v>
      </c>
      <c r="F8" s="28">
        <f>1*$B$107</f>
        <v>1</v>
      </c>
      <c r="G8" s="28">
        <f>$B$71*$B$110</f>
        <v>0.5</v>
      </c>
      <c r="H8" s="28">
        <f>$B$71*$B$107</f>
        <v>0.5</v>
      </c>
      <c r="I8" s="28">
        <f>$B$69*$B$110</f>
        <v>0</v>
      </c>
      <c r="J8" s="28">
        <f t="shared" si="0"/>
        <v>0.5</v>
      </c>
      <c r="K8" s="28">
        <f t="shared" si="1"/>
        <v>0</v>
      </c>
      <c r="L8" s="108">
        <f t="shared" si="3"/>
        <v>0.5</v>
      </c>
      <c r="M8" s="30">
        <f t="shared" si="2"/>
        <v>0.5</v>
      </c>
      <c r="N8" s="28">
        <f t="shared" si="4"/>
        <v>0.25</v>
      </c>
      <c r="O8" s="28">
        <f t="shared" si="5"/>
        <v>0.25</v>
      </c>
      <c r="P8" s="28">
        <f t="shared" si="7"/>
        <v>0.5</v>
      </c>
      <c r="Q8" s="28">
        <f>PRODUCT(NodeProb_LLL4!C13:G13)</f>
        <v>5.7168392504930998E-2</v>
      </c>
      <c r="R8" s="28">
        <f t="shared" si="6"/>
        <v>2.8584196252465499E-2</v>
      </c>
      <c r="S8" s="302"/>
    </row>
    <row r="9" spans="1:20" x14ac:dyDescent="0.25">
      <c r="A9" s="307"/>
      <c r="B9" s="25">
        <v>7</v>
      </c>
      <c r="D9" s="25">
        <v>2</v>
      </c>
      <c r="E9" s="25">
        <v>3</v>
      </c>
      <c r="F9" s="28">
        <f>$B$74*$B$108</f>
        <v>0</v>
      </c>
      <c r="G9" s="28">
        <f>1*$B$109</f>
        <v>1</v>
      </c>
      <c r="H9" s="28">
        <f>0*$B$108</f>
        <v>0</v>
      </c>
      <c r="I9" s="28">
        <f>$B$72*$B$109</f>
        <v>0.75</v>
      </c>
      <c r="J9" s="28">
        <f t="shared" si="0"/>
        <v>0</v>
      </c>
      <c r="K9" s="28">
        <f t="shared" si="1"/>
        <v>1</v>
      </c>
      <c r="L9" s="108">
        <f t="shared" si="3"/>
        <v>0</v>
      </c>
      <c r="M9" s="30">
        <f t="shared" si="2"/>
        <v>1</v>
      </c>
      <c r="N9" s="28">
        <f t="shared" si="4"/>
        <v>0</v>
      </c>
      <c r="O9" s="28">
        <f t="shared" si="5"/>
        <v>0</v>
      </c>
      <c r="P9" s="28">
        <f t="shared" si="7"/>
        <v>0</v>
      </c>
      <c r="Q9" s="28">
        <f>PRODUCT(NodeProb_LLL4!C15:G15)</f>
        <v>3.277243589743592E-2</v>
      </c>
      <c r="R9" s="28">
        <f t="shared" si="6"/>
        <v>0</v>
      </c>
      <c r="S9" s="302"/>
    </row>
    <row r="10" spans="1:20" s="29" customFormat="1" x14ac:dyDescent="0.25">
      <c r="A10" s="307"/>
      <c r="B10" s="29">
        <v>8</v>
      </c>
      <c r="D10" s="29">
        <v>2</v>
      </c>
      <c r="E10" s="29">
        <v>3</v>
      </c>
      <c r="F10" s="30">
        <f>$B$74*$B$108</f>
        <v>0</v>
      </c>
      <c r="G10" s="30">
        <f>1*$B$109</f>
        <v>1</v>
      </c>
      <c r="H10" s="30">
        <f>0*$B$108</f>
        <v>0</v>
      </c>
      <c r="I10" s="30">
        <f>$B$72*$B$109</f>
        <v>0.75</v>
      </c>
      <c r="J10" s="28">
        <f t="shared" si="0"/>
        <v>0</v>
      </c>
      <c r="K10" s="28">
        <f t="shared" si="1"/>
        <v>1</v>
      </c>
      <c r="L10" s="108">
        <f t="shared" si="3"/>
        <v>0</v>
      </c>
      <c r="M10" s="30">
        <f t="shared" si="2"/>
        <v>1</v>
      </c>
      <c r="N10" s="28">
        <f t="shared" si="4"/>
        <v>0</v>
      </c>
      <c r="O10" s="28">
        <f t="shared" si="5"/>
        <v>0</v>
      </c>
      <c r="P10" s="30">
        <f t="shared" si="7"/>
        <v>0</v>
      </c>
      <c r="Q10" s="30">
        <f>PRODUCT(NodeProb_LLL4!C17:G17)</f>
        <v>3.277243589743592E-2</v>
      </c>
      <c r="R10" s="30">
        <f t="shared" si="6"/>
        <v>0</v>
      </c>
      <c r="S10" s="302"/>
    </row>
    <row r="11" spans="1:20" x14ac:dyDescent="0.25">
      <c r="A11" s="307"/>
      <c r="B11" s="25">
        <v>9</v>
      </c>
      <c r="D11" s="25">
        <v>1</v>
      </c>
      <c r="E11" s="25">
        <v>3</v>
      </c>
      <c r="F11" s="28">
        <f>1*$B$107</f>
        <v>1</v>
      </c>
      <c r="G11" s="28">
        <f>$B$74*$B$109</f>
        <v>0</v>
      </c>
      <c r="H11" s="28">
        <f>$B$72*$B$107</f>
        <v>0.75</v>
      </c>
      <c r="I11" s="28">
        <f>0*$B$109</f>
        <v>0</v>
      </c>
      <c r="J11" s="28">
        <f t="shared" si="0"/>
        <v>1</v>
      </c>
      <c r="K11" s="28">
        <f t="shared" si="1"/>
        <v>0</v>
      </c>
      <c r="L11" s="108">
        <f t="shared" si="3"/>
        <v>1</v>
      </c>
      <c r="M11" s="30">
        <f t="shared" si="2"/>
        <v>0</v>
      </c>
      <c r="N11" s="28">
        <f t="shared" si="4"/>
        <v>0</v>
      </c>
      <c r="O11" s="28">
        <f t="shared" si="5"/>
        <v>0</v>
      </c>
      <c r="P11" s="28">
        <f t="shared" si="7"/>
        <v>0</v>
      </c>
      <c r="Q11" s="28">
        <f>PRODUCT(NodeProb_LLL4!C19:G19)</f>
        <v>3.2772435897435878E-2</v>
      </c>
      <c r="R11" s="28">
        <f t="shared" si="6"/>
        <v>0</v>
      </c>
      <c r="S11" s="302"/>
    </row>
    <row r="12" spans="1:20" x14ac:dyDescent="0.25">
      <c r="A12" s="307"/>
      <c r="B12" s="25">
        <v>10</v>
      </c>
      <c r="D12" s="25">
        <v>1</v>
      </c>
      <c r="E12" s="25">
        <v>3</v>
      </c>
      <c r="F12" s="28">
        <f>1*$B$107</f>
        <v>1</v>
      </c>
      <c r="G12" s="28">
        <f>$B$74*$B$109</f>
        <v>0</v>
      </c>
      <c r="H12" s="28">
        <f>$B$72*$B$107</f>
        <v>0.75</v>
      </c>
      <c r="I12" s="28">
        <f>0*$B$109</f>
        <v>0</v>
      </c>
      <c r="J12" s="28">
        <f t="shared" si="0"/>
        <v>1</v>
      </c>
      <c r="K12" s="28">
        <f t="shared" si="1"/>
        <v>0</v>
      </c>
      <c r="L12" s="108">
        <f t="shared" si="3"/>
        <v>1</v>
      </c>
      <c r="M12" s="30">
        <f t="shared" si="2"/>
        <v>0</v>
      </c>
      <c r="N12" s="28">
        <f t="shared" si="4"/>
        <v>0</v>
      </c>
      <c r="O12" s="28">
        <f t="shared" si="5"/>
        <v>0</v>
      </c>
      <c r="P12" s="28">
        <f t="shared" si="7"/>
        <v>0</v>
      </c>
      <c r="Q12" s="28">
        <f>PRODUCT(NodeProb_LLL4!C21:G21)</f>
        <v>3.2772435897435878E-2</v>
      </c>
      <c r="R12" s="28">
        <f t="shared" si="6"/>
        <v>0</v>
      </c>
      <c r="S12" s="302"/>
    </row>
    <row r="13" spans="1:20" x14ac:dyDescent="0.25">
      <c r="A13" s="307"/>
      <c r="B13" s="25">
        <v>11</v>
      </c>
      <c r="D13" s="25">
        <v>2</v>
      </c>
      <c r="E13" s="25">
        <v>4</v>
      </c>
      <c r="F13" s="28">
        <f>$B$71*$B$108</f>
        <v>0.5</v>
      </c>
      <c r="G13" s="28">
        <f>1*$B$110</f>
        <v>1</v>
      </c>
      <c r="H13" s="28">
        <f>$B$69*$B$108</f>
        <v>0</v>
      </c>
      <c r="I13" s="28">
        <f>$B$71*$B$110</f>
        <v>0.5</v>
      </c>
      <c r="J13" s="28">
        <f t="shared" si="0"/>
        <v>0</v>
      </c>
      <c r="K13" s="28">
        <f t="shared" si="1"/>
        <v>0.5</v>
      </c>
      <c r="L13" s="108">
        <f t="shared" si="3"/>
        <v>0.5</v>
      </c>
      <c r="M13" s="30">
        <f t="shared" si="2"/>
        <v>0.5</v>
      </c>
      <c r="N13" s="28">
        <f t="shared" si="4"/>
        <v>0.25</v>
      </c>
      <c r="O13" s="28">
        <f t="shared" si="5"/>
        <v>0.25</v>
      </c>
      <c r="P13" s="28">
        <f t="shared" si="7"/>
        <v>0.5</v>
      </c>
      <c r="Q13" s="28">
        <f>PRODUCT(NodeProb_LLL4!C23:G23)</f>
        <v>5.7168392504930929E-2</v>
      </c>
      <c r="R13" s="28">
        <f t="shared" si="6"/>
        <v>2.8584196252465464E-2</v>
      </c>
      <c r="S13" s="302"/>
    </row>
    <row r="14" spans="1:20" x14ac:dyDescent="0.25">
      <c r="A14" s="307"/>
      <c r="B14" s="25">
        <v>12</v>
      </c>
      <c r="D14" s="25">
        <v>2</v>
      </c>
      <c r="E14" s="25">
        <v>4</v>
      </c>
      <c r="F14" s="28">
        <f>$B$72*$B$108</f>
        <v>0.75</v>
      </c>
      <c r="G14" s="28">
        <f>1*$B$110</f>
        <v>1</v>
      </c>
      <c r="H14" s="28">
        <f>$B$73*$B$108</f>
        <v>0.16666666666666666</v>
      </c>
      <c r="I14" s="28">
        <f>$B$72*$B$110</f>
        <v>0.75</v>
      </c>
      <c r="J14" s="28">
        <f t="shared" si="0"/>
        <v>0.5</v>
      </c>
      <c r="K14" s="28">
        <f t="shared" si="1"/>
        <v>0.75</v>
      </c>
      <c r="L14" s="108">
        <f t="shared" si="3"/>
        <v>0.7857142857142857</v>
      </c>
      <c r="M14" s="30">
        <f t="shared" si="2"/>
        <v>0.2142857142857143</v>
      </c>
      <c r="N14" s="28">
        <f t="shared" si="4"/>
        <v>0.125</v>
      </c>
      <c r="O14" s="28">
        <f t="shared" si="5"/>
        <v>5.3571428571428568E-2</v>
      </c>
      <c r="P14" s="28">
        <f t="shared" si="7"/>
        <v>0.17857142857142858</v>
      </c>
      <c r="Q14" s="28">
        <f>PRODUCT(NodeProb_LLL4!C25:G25)</f>
        <v>2.2867357001972351E-3</v>
      </c>
      <c r="R14" s="28">
        <f t="shared" si="6"/>
        <v>4.0834566074950628E-4</v>
      </c>
      <c r="S14" s="302"/>
    </row>
    <row r="15" spans="1:20" x14ac:dyDescent="0.25">
      <c r="A15" s="307"/>
      <c r="B15" s="25">
        <v>13</v>
      </c>
      <c r="D15" s="25">
        <v>1</v>
      </c>
      <c r="E15" s="25">
        <v>3</v>
      </c>
      <c r="F15" s="28">
        <f>1*$B$107</f>
        <v>1</v>
      </c>
      <c r="G15" s="28">
        <f>$B$72*$B$109</f>
        <v>0.75</v>
      </c>
      <c r="H15" s="28">
        <f>$B$72*$B$107</f>
        <v>0.75</v>
      </c>
      <c r="I15" s="28">
        <f>$B$73*$B$109</f>
        <v>0.16666666666666666</v>
      </c>
      <c r="J15" s="28">
        <f t="shared" si="0"/>
        <v>0.75</v>
      </c>
      <c r="K15" s="28">
        <f t="shared" si="1"/>
        <v>0.5</v>
      </c>
      <c r="L15" s="108">
        <f t="shared" si="3"/>
        <v>0.21428571428571427</v>
      </c>
      <c r="M15" s="30">
        <f t="shared" si="2"/>
        <v>0.7857142857142857</v>
      </c>
      <c r="N15" s="28">
        <f t="shared" si="4"/>
        <v>5.3571428571428568E-2</v>
      </c>
      <c r="O15" s="28">
        <f t="shared" si="5"/>
        <v>0.125</v>
      </c>
      <c r="P15" s="28">
        <f t="shared" si="7"/>
        <v>0.17857142857142858</v>
      </c>
      <c r="Q15" s="28">
        <f>PRODUCT(NodeProb_LLL4!C27:G27)</f>
        <v>2.2867357001972398E-3</v>
      </c>
      <c r="R15" s="28">
        <f t="shared" si="6"/>
        <v>4.0834566074950715E-4</v>
      </c>
      <c r="S15" s="302"/>
    </row>
    <row r="16" spans="1:20" x14ac:dyDescent="0.25">
      <c r="A16" s="307"/>
      <c r="B16" s="25">
        <v>14</v>
      </c>
      <c r="D16" s="25">
        <v>1</v>
      </c>
      <c r="E16" s="25">
        <v>3</v>
      </c>
      <c r="F16" s="28">
        <f>1*$B$107</f>
        <v>1</v>
      </c>
      <c r="G16" s="28">
        <f>$B$71*$B$109</f>
        <v>0.5</v>
      </c>
      <c r="H16" s="28">
        <f>$B$71*$B$107</f>
        <v>0.5</v>
      </c>
      <c r="I16" s="28">
        <f>$B$69*$B$109</f>
        <v>0</v>
      </c>
      <c r="J16" s="28">
        <f t="shared" si="0"/>
        <v>0.5</v>
      </c>
      <c r="K16" s="28">
        <f t="shared" si="1"/>
        <v>0</v>
      </c>
      <c r="L16" s="108">
        <f t="shared" si="3"/>
        <v>0.5</v>
      </c>
      <c r="M16" s="30">
        <f t="shared" si="2"/>
        <v>0.5</v>
      </c>
      <c r="N16" s="28">
        <f t="shared" si="4"/>
        <v>0.25</v>
      </c>
      <c r="O16" s="28">
        <f t="shared" si="5"/>
        <v>0.25</v>
      </c>
      <c r="P16" s="28">
        <f t="shared" si="7"/>
        <v>0.5</v>
      </c>
      <c r="Q16" s="28">
        <f>PRODUCT(NodeProb_LLL4!C29:G29)</f>
        <v>5.7168392504930998E-2</v>
      </c>
      <c r="R16" s="28">
        <f t="shared" si="6"/>
        <v>2.8584196252465499E-2</v>
      </c>
      <c r="S16" s="302"/>
    </row>
    <row r="17" spans="1:19" x14ac:dyDescent="0.25">
      <c r="A17" s="307"/>
      <c r="B17" s="25">
        <v>15</v>
      </c>
      <c r="D17" s="25">
        <v>2</v>
      </c>
      <c r="E17" s="25">
        <v>4</v>
      </c>
      <c r="F17" s="28">
        <f>$B$74*$B$108</f>
        <v>0</v>
      </c>
      <c r="G17" s="28">
        <f>1*$B$110</f>
        <v>1</v>
      </c>
      <c r="H17" s="28">
        <f>0*$B$108</f>
        <v>0</v>
      </c>
      <c r="I17" s="28">
        <f>$B$72*$B$110</f>
        <v>0.75</v>
      </c>
      <c r="J17" s="28">
        <f t="shared" si="0"/>
        <v>0</v>
      </c>
      <c r="K17" s="28">
        <f t="shared" si="1"/>
        <v>1</v>
      </c>
      <c r="L17" s="108">
        <f t="shared" si="3"/>
        <v>0</v>
      </c>
      <c r="M17" s="30">
        <f t="shared" si="2"/>
        <v>1</v>
      </c>
      <c r="N17" s="28">
        <f t="shared" si="4"/>
        <v>0</v>
      </c>
      <c r="O17" s="28">
        <f t="shared" si="5"/>
        <v>0</v>
      </c>
      <c r="P17" s="28">
        <f t="shared" si="7"/>
        <v>0</v>
      </c>
      <c r="Q17" s="28">
        <f>PRODUCT(NodeProb_LLL4!C31:G31)</f>
        <v>3.277243589743592E-2</v>
      </c>
      <c r="R17" s="28">
        <f t="shared" si="6"/>
        <v>0</v>
      </c>
      <c r="S17" s="302"/>
    </row>
    <row r="18" spans="1:19" s="29" customFormat="1" x14ac:dyDescent="0.25">
      <c r="A18" s="307"/>
      <c r="B18" s="29">
        <v>16</v>
      </c>
      <c r="D18" s="29">
        <v>2</v>
      </c>
      <c r="E18" s="29">
        <v>4</v>
      </c>
      <c r="F18" s="30">
        <f>$B$74*$B$108</f>
        <v>0</v>
      </c>
      <c r="G18" s="30">
        <f>1*$B$110</f>
        <v>1</v>
      </c>
      <c r="H18" s="30">
        <f>0*$B$108</f>
        <v>0</v>
      </c>
      <c r="I18" s="30">
        <f>$B$72*$B$110</f>
        <v>0.75</v>
      </c>
      <c r="J18" s="28">
        <f t="shared" si="0"/>
        <v>0</v>
      </c>
      <c r="K18" s="28">
        <f t="shared" si="1"/>
        <v>1</v>
      </c>
      <c r="L18" s="108">
        <f t="shared" si="3"/>
        <v>0</v>
      </c>
      <c r="M18" s="30">
        <f t="shared" si="2"/>
        <v>1</v>
      </c>
      <c r="N18" s="28">
        <f t="shared" si="4"/>
        <v>0</v>
      </c>
      <c r="O18" s="28">
        <f t="shared" si="5"/>
        <v>0</v>
      </c>
      <c r="P18" s="30">
        <f t="shared" si="7"/>
        <v>0</v>
      </c>
      <c r="Q18" s="30">
        <f>PRODUCT(NodeProb_LLL4!C33:G33)</f>
        <v>3.277243589743592E-2</v>
      </c>
      <c r="R18" s="30">
        <f t="shared" si="6"/>
        <v>0</v>
      </c>
      <c r="S18" s="302"/>
    </row>
    <row r="19" spans="1:19" x14ac:dyDescent="0.25">
      <c r="A19" s="307"/>
      <c r="B19" s="25">
        <v>17</v>
      </c>
      <c r="D19" s="25">
        <v>2</v>
      </c>
      <c r="E19" s="25">
        <v>4</v>
      </c>
      <c r="F19" s="28">
        <f>1*$B$108</f>
        <v>1</v>
      </c>
      <c r="G19" s="28">
        <f>$B$74*$B$110</f>
        <v>0</v>
      </c>
      <c r="H19" s="28">
        <f>$B$72*$B$108</f>
        <v>0.75</v>
      </c>
      <c r="I19" s="28">
        <f>0*$B$110</f>
        <v>0</v>
      </c>
      <c r="J19" s="28">
        <f t="shared" si="0"/>
        <v>1</v>
      </c>
      <c r="K19" s="28">
        <f t="shared" si="1"/>
        <v>0</v>
      </c>
      <c r="L19" s="108">
        <f t="shared" si="3"/>
        <v>1</v>
      </c>
      <c r="M19" s="30">
        <f t="shared" si="2"/>
        <v>0</v>
      </c>
      <c r="N19" s="28">
        <f t="shared" si="4"/>
        <v>0</v>
      </c>
      <c r="O19" s="28">
        <f t="shared" si="5"/>
        <v>0</v>
      </c>
      <c r="P19" s="28">
        <f t="shared" si="7"/>
        <v>0</v>
      </c>
      <c r="Q19" s="28">
        <f>PRODUCT(NodeProb_LLL4!C35:G35)</f>
        <v>3.2772435897435878E-2</v>
      </c>
      <c r="R19" s="28">
        <f t="shared" si="6"/>
        <v>0</v>
      </c>
      <c r="S19" s="302"/>
    </row>
    <row r="20" spans="1:19" x14ac:dyDescent="0.25">
      <c r="A20" s="307"/>
      <c r="B20" s="25">
        <v>18</v>
      </c>
      <c r="D20" s="25">
        <v>2</v>
      </c>
      <c r="E20" s="25">
        <v>4</v>
      </c>
      <c r="F20" s="28">
        <f>1*$B$108</f>
        <v>1</v>
      </c>
      <c r="G20" s="28">
        <f>$B$74*$B$110</f>
        <v>0</v>
      </c>
      <c r="H20" s="28">
        <f>$B$72*$B$108</f>
        <v>0.75</v>
      </c>
      <c r="I20" s="28">
        <f>0*$B$110</f>
        <v>0</v>
      </c>
      <c r="J20" s="28">
        <f t="shared" si="0"/>
        <v>1</v>
      </c>
      <c r="K20" s="28">
        <f t="shared" si="1"/>
        <v>0</v>
      </c>
      <c r="L20" s="108">
        <f t="shared" si="3"/>
        <v>1</v>
      </c>
      <c r="M20" s="30">
        <f t="shared" si="2"/>
        <v>0</v>
      </c>
      <c r="N20" s="28">
        <f t="shared" si="4"/>
        <v>0</v>
      </c>
      <c r="O20" s="28">
        <f t="shared" si="5"/>
        <v>0</v>
      </c>
      <c r="P20" s="28">
        <f t="shared" si="7"/>
        <v>0</v>
      </c>
      <c r="Q20" s="28">
        <f>PRODUCT(NodeProb_LLL4!C37:G37)</f>
        <v>3.2772435897435878E-2</v>
      </c>
      <c r="R20" s="28">
        <f t="shared" si="6"/>
        <v>0</v>
      </c>
      <c r="S20" s="302"/>
    </row>
    <row r="21" spans="1:19" x14ac:dyDescent="0.25">
      <c r="A21" s="307"/>
      <c r="B21" s="25">
        <v>19</v>
      </c>
      <c r="D21" s="25">
        <v>1</v>
      </c>
      <c r="E21" s="25">
        <v>3</v>
      </c>
      <c r="F21" s="28">
        <f>$B$71*$B$107</f>
        <v>0.5</v>
      </c>
      <c r="G21" s="28">
        <f>1*$B$109</f>
        <v>1</v>
      </c>
      <c r="H21" s="28">
        <f>$B$69*$B$107</f>
        <v>0</v>
      </c>
      <c r="I21" s="28">
        <f>$B$71*$B$109</f>
        <v>0.5</v>
      </c>
      <c r="J21" s="28">
        <f t="shared" si="0"/>
        <v>0</v>
      </c>
      <c r="K21" s="28">
        <f t="shared" si="1"/>
        <v>0.5</v>
      </c>
      <c r="L21" s="108">
        <f t="shared" si="3"/>
        <v>0.5</v>
      </c>
      <c r="M21" s="30">
        <f t="shared" si="2"/>
        <v>0.5</v>
      </c>
      <c r="N21" s="28">
        <f t="shared" si="4"/>
        <v>0.25</v>
      </c>
      <c r="O21" s="28">
        <f t="shared" si="5"/>
        <v>0.25</v>
      </c>
      <c r="P21" s="28">
        <f t="shared" si="7"/>
        <v>0.5</v>
      </c>
      <c r="Q21" s="28">
        <f>PRODUCT(NodeProb_LLL4!C39:G39)</f>
        <v>5.7168392504930929E-2</v>
      </c>
      <c r="R21" s="28">
        <f t="shared" si="6"/>
        <v>2.8584196252465464E-2</v>
      </c>
      <c r="S21" s="302"/>
    </row>
    <row r="22" spans="1:19" x14ac:dyDescent="0.25">
      <c r="A22" s="307"/>
      <c r="B22" s="25">
        <v>20</v>
      </c>
      <c r="D22" s="25">
        <v>1</v>
      </c>
      <c r="E22" s="25">
        <v>3</v>
      </c>
      <c r="F22" s="28">
        <f>$B$72*$B$107</f>
        <v>0.75</v>
      </c>
      <c r="G22" s="28">
        <f>1*$B$109</f>
        <v>1</v>
      </c>
      <c r="H22" s="28">
        <f>$B$73*$B$107</f>
        <v>0.16666666666666666</v>
      </c>
      <c r="I22" s="28">
        <f>$B$72*$B$109</f>
        <v>0.75</v>
      </c>
      <c r="J22" s="28">
        <f t="shared" si="0"/>
        <v>0.5</v>
      </c>
      <c r="K22" s="28">
        <f t="shared" si="1"/>
        <v>0.75</v>
      </c>
      <c r="L22" s="108">
        <f t="shared" si="3"/>
        <v>0.7857142857142857</v>
      </c>
      <c r="M22" s="30">
        <f t="shared" si="2"/>
        <v>0.2142857142857143</v>
      </c>
      <c r="N22" s="28">
        <f t="shared" si="4"/>
        <v>0.125</v>
      </c>
      <c r="O22" s="28">
        <f t="shared" si="5"/>
        <v>5.3571428571428568E-2</v>
      </c>
      <c r="P22" s="28">
        <f t="shared" si="7"/>
        <v>0.17857142857142858</v>
      </c>
      <c r="Q22" s="28">
        <f>PRODUCT(NodeProb_LLL4!C41:G41)</f>
        <v>2.2867357001972351E-3</v>
      </c>
      <c r="R22" s="28">
        <f t="shared" si="6"/>
        <v>4.0834566074950628E-4</v>
      </c>
      <c r="S22" s="302"/>
    </row>
    <row r="23" spans="1:19" x14ac:dyDescent="0.25">
      <c r="A23" s="307"/>
      <c r="B23" s="25">
        <v>21</v>
      </c>
      <c r="D23" s="25">
        <v>2</v>
      </c>
      <c r="E23" s="25">
        <v>4</v>
      </c>
      <c r="F23" s="28">
        <f>1*$B$108</f>
        <v>1</v>
      </c>
      <c r="G23" s="28">
        <f>$B$72*$B$110</f>
        <v>0.75</v>
      </c>
      <c r="H23" s="28">
        <f>$B$72*$B$108</f>
        <v>0.75</v>
      </c>
      <c r="I23" s="28">
        <f>$B$73*$B$110</f>
        <v>0.16666666666666666</v>
      </c>
      <c r="J23" s="28">
        <f t="shared" si="0"/>
        <v>0.75</v>
      </c>
      <c r="K23" s="28">
        <f t="shared" si="1"/>
        <v>0.5</v>
      </c>
      <c r="L23" s="108">
        <f t="shared" si="3"/>
        <v>0.21428571428571427</v>
      </c>
      <c r="M23" s="30">
        <f t="shared" si="2"/>
        <v>0.7857142857142857</v>
      </c>
      <c r="N23" s="28">
        <f t="shared" si="4"/>
        <v>5.3571428571428568E-2</v>
      </c>
      <c r="O23" s="28">
        <f t="shared" si="5"/>
        <v>0.125</v>
      </c>
      <c r="P23" s="28">
        <f t="shared" si="7"/>
        <v>0.17857142857142858</v>
      </c>
      <c r="Q23" s="28">
        <f>PRODUCT(NodeProb_LLL4!C43:G43)</f>
        <v>2.2867357001972398E-3</v>
      </c>
      <c r="R23" s="28">
        <f t="shared" si="6"/>
        <v>4.0834566074950715E-4</v>
      </c>
      <c r="S23" s="302"/>
    </row>
    <row r="24" spans="1:19" x14ac:dyDescent="0.25">
      <c r="A24" s="307"/>
      <c r="B24" s="25">
        <v>22</v>
      </c>
      <c r="D24" s="25">
        <v>2</v>
      </c>
      <c r="E24" s="25">
        <v>4</v>
      </c>
      <c r="F24" s="28">
        <f>1*$B$108</f>
        <v>1</v>
      </c>
      <c r="G24" s="28">
        <f>$B$71*$B$110</f>
        <v>0.5</v>
      </c>
      <c r="H24" s="28">
        <f>$B$71*$B$108</f>
        <v>0.5</v>
      </c>
      <c r="I24" s="28">
        <f>$B$69*$B$110</f>
        <v>0</v>
      </c>
      <c r="J24" s="28">
        <f t="shared" si="0"/>
        <v>0.5</v>
      </c>
      <c r="K24" s="28">
        <f t="shared" si="1"/>
        <v>0</v>
      </c>
      <c r="L24" s="108">
        <f t="shared" si="3"/>
        <v>0.5</v>
      </c>
      <c r="M24" s="30">
        <f t="shared" si="2"/>
        <v>0.5</v>
      </c>
      <c r="N24" s="28">
        <f t="shared" si="4"/>
        <v>0.25</v>
      </c>
      <c r="O24" s="28">
        <f t="shared" si="5"/>
        <v>0.25</v>
      </c>
      <c r="P24" s="28">
        <f t="shared" si="7"/>
        <v>0.5</v>
      </c>
      <c r="Q24" s="28">
        <f>PRODUCT(NodeProb_LLL4!C45:G45)</f>
        <v>5.7168392504930998E-2</v>
      </c>
      <c r="R24" s="28">
        <f t="shared" si="6"/>
        <v>2.8584196252465499E-2</v>
      </c>
      <c r="S24" s="302"/>
    </row>
    <row r="25" spans="1:19" x14ac:dyDescent="0.25">
      <c r="A25" s="307"/>
      <c r="B25" s="25">
        <v>23</v>
      </c>
      <c r="D25" s="9">
        <v>1</v>
      </c>
      <c r="E25" s="25">
        <v>3</v>
      </c>
      <c r="F25" s="28">
        <f>$B$74*$B$107</f>
        <v>0</v>
      </c>
      <c r="G25" s="28">
        <f>1*$B$109</f>
        <v>1</v>
      </c>
      <c r="H25" s="28">
        <f>0*$B$107</f>
        <v>0</v>
      </c>
      <c r="I25" s="28">
        <f>$B$72*$B$109</f>
        <v>0.75</v>
      </c>
      <c r="J25" s="28">
        <f t="shared" si="0"/>
        <v>0</v>
      </c>
      <c r="K25" s="28">
        <f t="shared" si="1"/>
        <v>1</v>
      </c>
      <c r="L25" s="108">
        <f t="shared" si="3"/>
        <v>0</v>
      </c>
      <c r="M25" s="30">
        <f t="shared" si="2"/>
        <v>1</v>
      </c>
      <c r="N25" s="28">
        <f t="shared" si="4"/>
        <v>0</v>
      </c>
      <c r="O25" s="28">
        <f t="shared" si="5"/>
        <v>0</v>
      </c>
      <c r="P25" s="28">
        <f t="shared" si="7"/>
        <v>0</v>
      </c>
      <c r="Q25" s="28">
        <f>PRODUCT(NodeProb_LLL4!C47:G47)</f>
        <v>3.277243589743592E-2</v>
      </c>
      <c r="R25" s="28">
        <f t="shared" si="6"/>
        <v>0</v>
      </c>
      <c r="S25" s="302"/>
    </row>
    <row r="26" spans="1:19" s="29" customFormat="1" x14ac:dyDescent="0.25">
      <c r="A26" s="307"/>
      <c r="B26" s="29">
        <v>24</v>
      </c>
      <c r="D26" s="58">
        <v>1</v>
      </c>
      <c r="E26" s="29">
        <v>3</v>
      </c>
      <c r="F26" s="30">
        <f>$B$74*$B$107</f>
        <v>0</v>
      </c>
      <c r="G26" s="30">
        <f>1*$B$109</f>
        <v>1</v>
      </c>
      <c r="H26" s="30">
        <f>0*$B$107</f>
        <v>0</v>
      </c>
      <c r="I26" s="30">
        <f>$B$72*$B$109</f>
        <v>0.75</v>
      </c>
      <c r="J26" s="28">
        <f t="shared" si="0"/>
        <v>0</v>
      </c>
      <c r="K26" s="28">
        <f t="shared" si="1"/>
        <v>1</v>
      </c>
      <c r="L26" s="108">
        <f t="shared" si="3"/>
        <v>0</v>
      </c>
      <c r="M26" s="30">
        <f t="shared" si="2"/>
        <v>1</v>
      </c>
      <c r="N26" s="28">
        <f t="shared" si="4"/>
        <v>0</v>
      </c>
      <c r="O26" s="28">
        <f t="shared" si="5"/>
        <v>0</v>
      </c>
      <c r="P26" s="30">
        <f t="shared" si="7"/>
        <v>0</v>
      </c>
      <c r="Q26" s="30">
        <f>PRODUCT(NodeProb_LLL4!C49:G49)</f>
        <v>3.277243589743592E-2</v>
      </c>
      <c r="R26" s="30">
        <f t="shared" si="6"/>
        <v>0</v>
      </c>
      <c r="S26" s="302"/>
    </row>
    <row r="27" spans="1:19" x14ac:dyDescent="0.25">
      <c r="A27" s="307"/>
      <c r="B27" s="25">
        <v>25</v>
      </c>
      <c r="D27" s="9">
        <v>2</v>
      </c>
      <c r="E27" s="25">
        <v>3</v>
      </c>
      <c r="F27" s="28">
        <f>1*$B$108</f>
        <v>1</v>
      </c>
      <c r="G27" s="28">
        <f>$B$74*$B$109</f>
        <v>0</v>
      </c>
      <c r="H27" s="28">
        <f>$B$72*$B$108</f>
        <v>0.75</v>
      </c>
      <c r="I27" s="28">
        <f>0*$B$109</f>
        <v>0</v>
      </c>
      <c r="J27" s="28">
        <f t="shared" si="0"/>
        <v>1</v>
      </c>
      <c r="K27" s="28">
        <f t="shared" si="1"/>
        <v>0</v>
      </c>
      <c r="L27" s="108">
        <f t="shared" si="3"/>
        <v>1</v>
      </c>
      <c r="M27" s="30">
        <f t="shared" si="2"/>
        <v>0</v>
      </c>
      <c r="N27" s="28">
        <f t="shared" si="4"/>
        <v>0</v>
      </c>
      <c r="O27" s="28">
        <f t="shared" si="5"/>
        <v>0</v>
      </c>
      <c r="P27" s="28">
        <f t="shared" si="7"/>
        <v>0</v>
      </c>
      <c r="Q27" s="28">
        <f>PRODUCT(NodeProb_LLL4!C51:G51)</f>
        <v>3.2772435897435878E-2</v>
      </c>
      <c r="R27" s="28">
        <f t="shared" si="6"/>
        <v>0</v>
      </c>
      <c r="S27" s="302"/>
    </row>
    <row r="28" spans="1:19" x14ac:dyDescent="0.25">
      <c r="A28" s="307"/>
      <c r="B28" s="25">
        <v>26</v>
      </c>
      <c r="D28" s="9">
        <v>2</v>
      </c>
      <c r="E28" s="25">
        <v>3</v>
      </c>
      <c r="F28" s="28">
        <f>1*$B$108</f>
        <v>1</v>
      </c>
      <c r="G28" s="28">
        <f>$B$74*$B$109</f>
        <v>0</v>
      </c>
      <c r="H28" s="28">
        <f>$B$72*$B$108</f>
        <v>0.75</v>
      </c>
      <c r="I28" s="28">
        <f>0*$B$109</f>
        <v>0</v>
      </c>
      <c r="J28" s="28">
        <f t="shared" si="0"/>
        <v>1</v>
      </c>
      <c r="K28" s="28">
        <f t="shared" si="1"/>
        <v>0</v>
      </c>
      <c r="L28" s="108">
        <f t="shared" si="3"/>
        <v>1</v>
      </c>
      <c r="M28" s="30">
        <f t="shared" si="2"/>
        <v>0</v>
      </c>
      <c r="N28" s="28">
        <f t="shared" si="4"/>
        <v>0</v>
      </c>
      <c r="O28" s="28">
        <f t="shared" si="5"/>
        <v>0</v>
      </c>
      <c r="P28" s="28">
        <f t="shared" si="7"/>
        <v>0</v>
      </c>
      <c r="Q28" s="28">
        <f>PRODUCT(NodeProb_LLL4!C53:G53)</f>
        <v>3.2772435897435878E-2</v>
      </c>
      <c r="R28" s="28">
        <f t="shared" si="6"/>
        <v>0</v>
      </c>
      <c r="S28" s="302"/>
    </row>
    <row r="29" spans="1:19" x14ac:dyDescent="0.25">
      <c r="A29" s="307"/>
      <c r="B29" s="25">
        <v>27</v>
      </c>
      <c r="D29" s="9">
        <v>1</v>
      </c>
      <c r="E29" s="25">
        <v>4</v>
      </c>
      <c r="F29" s="28">
        <f>$B$71*$B$107</f>
        <v>0.5</v>
      </c>
      <c r="G29" s="28">
        <f>1*$B$110</f>
        <v>1</v>
      </c>
      <c r="H29" s="28">
        <f>$B$69*$B$107</f>
        <v>0</v>
      </c>
      <c r="I29" s="28">
        <f>$B$71*$B$110</f>
        <v>0.5</v>
      </c>
      <c r="J29" s="28">
        <f t="shared" si="0"/>
        <v>0</v>
      </c>
      <c r="K29" s="28">
        <f t="shared" si="1"/>
        <v>0.5</v>
      </c>
      <c r="L29" s="108">
        <f t="shared" si="3"/>
        <v>0.5</v>
      </c>
      <c r="M29" s="30">
        <f t="shared" si="2"/>
        <v>0.5</v>
      </c>
      <c r="N29" s="28">
        <f t="shared" si="4"/>
        <v>0.25</v>
      </c>
      <c r="O29" s="28">
        <f t="shared" si="5"/>
        <v>0.25</v>
      </c>
      <c r="P29" s="28">
        <f t="shared" si="7"/>
        <v>0.5</v>
      </c>
      <c r="Q29" s="28">
        <f>PRODUCT(NodeProb_LLL4!C55:G55)</f>
        <v>5.7168392504930929E-2</v>
      </c>
      <c r="R29" s="28">
        <f t="shared" si="6"/>
        <v>2.8584196252465464E-2</v>
      </c>
      <c r="S29" s="302"/>
    </row>
    <row r="30" spans="1:19" x14ac:dyDescent="0.25">
      <c r="A30" s="307"/>
      <c r="B30" s="25">
        <v>28</v>
      </c>
      <c r="D30" s="9">
        <v>1</v>
      </c>
      <c r="E30" s="25">
        <v>4</v>
      </c>
      <c r="F30" s="28">
        <f>$B$72*$B$107</f>
        <v>0.75</v>
      </c>
      <c r="G30" s="28">
        <f>1*$B$110</f>
        <v>1</v>
      </c>
      <c r="H30" s="28">
        <f>$B$73*$B$107</f>
        <v>0.16666666666666666</v>
      </c>
      <c r="I30" s="28">
        <f>$B$72*$B$110</f>
        <v>0.75</v>
      </c>
      <c r="J30" s="28">
        <f t="shared" si="0"/>
        <v>0.5</v>
      </c>
      <c r="K30" s="28">
        <f t="shared" si="1"/>
        <v>0.75</v>
      </c>
      <c r="L30" s="108">
        <f t="shared" si="3"/>
        <v>0.7857142857142857</v>
      </c>
      <c r="M30" s="30">
        <f t="shared" si="2"/>
        <v>0.2142857142857143</v>
      </c>
      <c r="N30" s="28">
        <f t="shared" si="4"/>
        <v>0.125</v>
      </c>
      <c r="O30" s="28">
        <f t="shared" si="5"/>
        <v>5.3571428571428568E-2</v>
      </c>
      <c r="P30" s="28">
        <f t="shared" si="7"/>
        <v>0.17857142857142858</v>
      </c>
      <c r="Q30" s="28">
        <f>PRODUCT(NodeProb_LLL4!C57:G57)</f>
        <v>2.2867357001972351E-3</v>
      </c>
      <c r="R30" s="28">
        <f t="shared" si="6"/>
        <v>4.0834566074950628E-4</v>
      </c>
      <c r="S30" s="302"/>
    </row>
    <row r="31" spans="1:19" x14ac:dyDescent="0.25">
      <c r="A31" s="307"/>
      <c r="B31" s="25">
        <v>29</v>
      </c>
      <c r="D31" s="9">
        <v>2</v>
      </c>
      <c r="E31" s="25">
        <v>3</v>
      </c>
      <c r="F31" s="28">
        <f>1*$B$108</f>
        <v>1</v>
      </c>
      <c r="G31" s="28">
        <f>$B$72*$B$109</f>
        <v>0.75</v>
      </c>
      <c r="H31" s="28">
        <f>$B$72*$B$108</f>
        <v>0.75</v>
      </c>
      <c r="I31" s="28">
        <f>$B$73*$B$109</f>
        <v>0.16666666666666666</v>
      </c>
      <c r="J31" s="28">
        <f t="shared" si="0"/>
        <v>0.75</v>
      </c>
      <c r="K31" s="28">
        <f t="shared" si="1"/>
        <v>0.5</v>
      </c>
      <c r="L31" s="108">
        <f t="shared" si="3"/>
        <v>0.21428571428571427</v>
      </c>
      <c r="M31" s="30">
        <f t="shared" si="2"/>
        <v>0.7857142857142857</v>
      </c>
      <c r="N31" s="28">
        <f t="shared" si="4"/>
        <v>5.3571428571428568E-2</v>
      </c>
      <c r="O31" s="28">
        <f t="shared" si="5"/>
        <v>0.125</v>
      </c>
      <c r="P31" s="28">
        <f t="shared" si="7"/>
        <v>0.17857142857142858</v>
      </c>
      <c r="Q31" s="28">
        <f>PRODUCT(NodeProb_LLL4!C59:G59)</f>
        <v>2.2867357001972398E-3</v>
      </c>
      <c r="R31" s="28">
        <f t="shared" si="6"/>
        <v>4.0834566074950715E-4</v>
      </c>
      <c r="S31" s="302"/>
    </row>
    <row r="32" spans="1:19" x14ac:dyDescent="0.25">
      <c r="A32" s="307"/>
      <c r="B32" s="25">
        <v>30</v>
      </c>
      <c r="D32" s="9">
        <v>2</v>
      </c>
      <c r="E32" s="25">
        <v>3</v>
      </c>
      <c r="F32" s="28">
        <f>1*$B$108</f>
        <v>1</v>
      </c>
      <c r="G32" s="28">
        <f>$B$71*$B$109</f>
        <v>0.5</v>
      </c>
      <c r="H32" s="28">
        <f>$B$71*$B$108</f>
        <v>0.5</v>
      </c>
      <c r="I32" s="28">
        <f>$B$69*$B$109</f>
        <v>0</v>
      </c>
      <c r="J32" s="28">
        <f t="shared" si="0"/>
        <v>0.5</v>
      </c>
      <c r="K32" s="28">
        <f t="shared" si="1"/>
        <v>0</v>
      </c>
      <c r="L32" s="108">
        <f t="shared" si="3"/>
        <v>0.5</v>
      </c>
      <c r="M32" s="30">
        <f t="shared" si="2"/>
        <v>0.5</v>
      </c>
      <c r="N32" s="28">
        <f t="shared" si="4"/>
        <v>0.25</v>
      </c>
      <c r="O32" s="28">
        <f t="shared" si="5"/>
        <v>0.25</v>
      </c>
      <c r="P32" s="28">
        <f t="shared" si="7"/>
        <v>0.5</v>
      </c>
      <c r="Q32" s="28">
        <f>PRODUCT(NodeProb_LLL4!C61:G61)</f>
        <v>5.7168392504930998E-2</v>
      </c>
      <c r="R32" s="28">
        <f t="shared" si="6"/>
        <v>2.8584196252465499E-2</v>
      </c>
      <c r="S32" s="302"/>
    </row>
    <row r="33" spans="1:19" x14ac:dyDescent="0.25">
      <c r="A33" s="307"/>
      <c r="B33" s="25">
        <v>31</v>
      </c>
      <c r="D33" s="9">
        <v>1</v>
      </c>
      <c r="E33" s="25">
        <v>4</v>
      </c>
      <c r="F33" s="28">
        <f>$B$74*$B$107</f>
        <v>0</v>
      </c>
      <c r="G33" s="28">
        <f>1*$B$110</f>
        <v>1</v>
      </c>
      <c r="H33" s="28">
        <f>0*$B$107</f>
        <v>0</v>
      </c>
      <c r="I33" s="28">
        <f>$B$72*$B$110</f>
        <v>0.75</v>
      </c>
      <c r="J33" s="28">
        <f t="shared" si="0"/>
        <v>0</v>
      </c>
      <c r="K33" s="28">
        <f t="shared" si="1"/>
        <v>1</v>
      </c>
      <c r="L33" s="108">
        <f t="shared" si="3"/>
        <v>0</v>
      </c>
      <c r="M33" s="30">
        <f t="shared" si="2"/>
        <v>1</v>
      </c>
      <c r="N33" s="28">
        <f t="shared" si="4"/>
        <v>0</v>
      </c>
      <c r="O33" s="28">
        <f t="shared" si="5"/>
        <v>0</v>
      </c>
      <c r="P33" s="28">
        <f t="shared" si="7"/>
        <v>0</v>
      </c>
      <c r="Q33" s="28">
        <f>PRODUCT(NodeProb_LLL4!C63:G63)</f>
        <v>3.277243589743592E-2</v>
      </c>
      <c r="R33" s="28">
        <f t="shared" si="6"/>
        <v>0</v>
      </c>
      <c r="S33" s="302"/>
    </row>
    <row r="34" spans="1:19" s="29" customFormat="1" x14ac:dyDescent="0.25">
      <c r="A34" s="307"/>
      <c r="B34" s="29">
        <v>32</v>
      </c>
      <c r="D34" s="58">
        <v>1</v>
      </c>
      <c r="E34" s="29">
        <v>4</v>
      </c>
      <c r="F34" s="30">
        <f>$B$74*$B$107</f>
        <v>0</v>
      </c>
      <c r="G34" s="30">
        <f>1*$B$110</f>
        <v>1</v>
      </c>
      <c r="H34" s="30">
        <f>0*$B$107</f>
        <v>0</v>
      </c>
      <c r="I34" s="30">
        <f>$B$72*$B$110</f>
        <v>0.75</v>
      </c>
      <c r="J34" s="28">
        <f t="shared" si="0"/>
        <v>0</v>
      </c>
      <c r="K34" s="28">
        <f t="shared" si="1"/>
        <v>1</v>
      </c>
      <c r="L34" s="108">
        <f t="shared" si="3"/>
        <v>0</v>
      </c>
      <c r="M34" s="30">
        <f t="shared" si="2"/>
        <v>1</v>
      </c>
      <c r="N34" s="28">
        <f t="shared" si="4"/>
        <v>0</v>
      </c>
      <c r="O34" s="28">
        <f t="shared" si="5"/>
        <v>0</v>
      </c>
      <c r="P34" s="30">
        <f t="shared" si="7"/>
        <v>0</v>
      </c>
      <c r="Q34" s="30">
        <f>PRODUCT(NodeProb_LLL4!C65:G65)</f>
        <v>3.277243589743592E-2</v>
      </c>
      <c r="R34" s="30">
        <f t="shared" si="6"/>
        <v>0</v>
      </c>
      <c r="S34" s="304"/>
    </row>
    <row r="35" spans="1:19" x14ac:dyDescent="0.25">
      <c r="A35" s="307" t="s">
        <v>56</v>
      </c>
      <c r="B35" s="25">
        <v>33</v>
      </c>
      <c r="D35" s="25">
        <v>2</v>
      </c>
      <c r="E35" s="25">
        <v>3</v>
      </c>
      <c r="F35" s="28">
        <f>($L$3*$B$68+$M$3*$B$72)*$B$108</f>
        <v>0.5</v>
      </c>
      <c r="G35" s="28">
        <f>($L$4*$B$68+$M$4*$B$72)*$B$109</f>
        <v>0.5</v>
      </c>
      <c r="H35" s="28">
        <f>($L$4*$B$69+$M$4*$B$74)*$B$108</f>
        <v>0</v>
      </c>
      <c r="I35" s="28">
        <f>($L$3*$B$69+$M$3*$B$74)*$B$109</f>
        <v>0</v>
      </c>
      <c r="J35" s="28">
        <f t="shared" si="0"/>
        <v>0</v>
      </c>
      <c r="K35" s="28">
        <f t="shared" si="1"/>
        <v>0</v>
      </c>
      <c r="L35" s="108">
        <f t="shared" si="3"/>
        <v>0.5</v>
      </c>
      <c r="M35" s="30">
        <f t="shared" si="2"/>
        <v>0.5</v>
      </c>
      <c r="N35" s="28">
        <f t="shared" si="4"/>
        <v>0.25</v>
      </c>
      <c r="O35" s="28">
        <f t="shared" si="5"/>
        <v>0.25</v>
      </c>
      <c r="P35" s="28">
        <f t="shared" si="7"/>
        <v>0.5</v>
      </c>
      <c r="Q35" s="28">
        <f>PRODUCT(NodeProb_LLL4!D3:G3)</f>
        <v>6.5544871794871756E-2</v>
      </c>
      <c r="R35" s="28">
        <f t="shared" si="6"/>
        <v>3.2772435897435878E-2</v>
      </c>
      <c r="S35" s="305">
        <f>SUM(R35:R50)</f>
        <v>0.27132642998027612</v>
      </c>
    </row>
    <row r="36" spans="1:19" x14ac:dyDescent="0.25">
      <c r="A36" s="307"/>
      <c r="B36" s="25">
        <v>34</v>
      </c>
      <c r="D36" s="9">
        <v>1</v>
      </c>
      <c r="E36" s="25">
        <v>4</v>
      </c>
      <c r="F36" s="28">
        <f>($L$5*$B$71+$M$5*$B$68)*$B$107</f>
        <v>0.5</v>
      </c>
      <c r="G36" s="28">
        <f>($L$6*$B$74+$M$6*$B$73)*$B$110</f>
        <v>3.5714285714285712E-2</v>
      </c>
      <c r="H36" s="28">
        <f>($L$6*$B$74+$M$6*$B$73)*$B$107</f>
        <v>3.5714285714285712E-2</v>
      </c>
      <c r="I36" s="28">
        <f>($L$5*0+$M$5*0)*$B$110</f>
        <v>0</v>
      </c>
      <c r="J36" s="28">
        <f t="shared" si="0"/>
        <v>0.4642857142857143</v>
      </c>
      <c r="K36" s="28">
        <f t="shared" si="1"/>
        <v>0</v>
      </c>
      <c r="L36" s="108">
        <f t="shared" si="3"/>
        <v>0.96153846153846156</v>
      </c>
      <c r="M36" s="30">
        <f t="shared" si="2"/>
        <v>3.8461538461538436E-2</v>
      </c>
      <c r="N36" s="28">
        <f t="shared" si="4"/>
        <v>1.7857142857142856E-2</v>
      </c>
      <c r="O36" s="28">
        <f t="shared" si="5"/>
        <v>1.3736263736263735E-3</v>
      </c>
      <c r="P36" s="28">
        <f>N36+O36</f>
        <v>1.9230769230769228E-2</v>
      </c>
      <c r="Q36" s="28">
        <f>PRODUCT(NodeProb_LLL4!D7:G7)</f>
        <v>5.945512820512816E-2</v>
      </c>
      <c r="R36" s="28">
        <f t="shared" si="6"/>
        <v>1.1433678500986184E-3</v>
      </c>
      <c r="S36" s="302"/>
    </row>
    <row r="37" spans="1:19" x14ac:dyDescent="0.25">
      <c r="A37" s="307"/>
      <c r="B37" s="25">
        <v>35</v>
      </c>
      <c r="D37" s="9">
        <v>2</v>
      </c>
      <c r="E37" s="25">
        <v>3</v>
      </c>
      <c r="F37" s="28">
        <f>($L$7*$B$73+$M$7*$B$74)*$B$108</f>
        <v>3.5714285714285712E-2</v>
      </c>
      <c r="G37" s="28">
        <f>($L$8*$B$68+$M$8*$B$71)*$B$109</f>
        <v>0.5</v>
      </c>
      <c r="H37" s="28">
        <f>($L$8*0+$M$8*0)*$B$108</f>
        <v>0</v>
      </c>
      <c r="I37" s="28">
        <f>($L$7*$B$73+$M$7*$B$74)*$B$109</f>
        <v>3.5714285714285712E-2</v>
      </c>
      <c r="J37" s="28">
        <f t="shared" si="0"/>
        <v>0</v>
      </c>
      <c r="K37" s="28">
        <f t="shared" si="1"/>
        <v>0.4642857142857143</v>
      </c>
      <c r="L37" s="108">
        <f t="shared" si="3"/>
        <v>3.8461538461538457E-2</v>
      </c>
      <c r="M37" s="30">
        <f t="shared" si="2"/>
        <v>0.96153846153846156</v>
      </c>
      <c r="N37" s="28">
        <f t="shared" si="4"/>
        <v>1.3736263736263735E-3</v>
      </c>
      <c r="O37" s="28">
        <f t="shared" si="5"/>
        <v>1.7857142857142856E-2</v>
      </c>
      <c r="P37" s="28">
        <f t="shared" si="7"/>
        <v>1.9230769230769228E-2</v>
      </c>
      <c r="Q37" s="28">
        <f>PRODUCT(NodeProb_LLL4!D11:G11)</f>
        <v>5.9455128205128244E-2</v>
      </c>
      <c r="R37" s="28">
        <f t="shared" si="6"/>
        <v>1.1433678500986199E-3</v>
      </c>
      <c r="S37" s="302"/>
    </row>
    <row r="38" spans="1:19" s="29" customFormat="1" x14ac:dyDescent="0.25">
      <c r="A38" s="307"/>
      <c r="B38" s="29">
        <v>36</v>
      </c>
      <c r="D38" s="58">
        <v>1</v>
      </c>
      <c r="E38" s="29">
        <v>4</v>
      </c>
      <c r="F38" s="30">
        <f>($L$9*$B$72+$M$9*$B$68)*$B$107</f>
        <v>0.5</v>
      </c>
      <c r="G38" s="30">
        <f>($L$10*$B$72+$M$10*$B$68)*$B$110</f>
        <v>0.5</v>
      </c>
      <c r="H38" s="30">
        <f>($L$10*$B$74+$M$10*$B$69)*$B$107</f>
        <v>0</v>
      </c>
      <c r="I38" s="30">
        <f>($L$9*$B$74+$M$9*$B$69)*$B$110</f>
        <v>0</v>
      </c>
      <c r="J38" s="28">
        <f t="shared" si="0"/>
        <v>0</v>
      </c>
      <c r="K38" s="28">
        <f t="shared" si="1"/>
        <v>0</v>
      </c>
      <c r="L38" s="108">
        <f t="shared" si="3"/>
        <v>0.5</v>
      </c>
      <c r="M38" s="30">
        <f t="shared" si="2"/>
        <v>0.5</v>
      </c>
      <c r="N38" s="28">
        <f t="shared" si="4"/>
        <v>0.25</v>
      </c>
      <c r="O38" s="28">
        <f t="shared" si="5"/>
        <v>0.25</v>
      </c>
      <c r="P38" s="30">
        <f t="shared" si="7"/>
        <v>0.5</v>
      </c>
      <c r="Q38" s="30">
        <f>PRODUCT(NodeProb_LLL4!D15:G15)</f>
        <v>6.554487179487184E-2</v>
      </c>
      <c r="R38" s="30">
        <f t="shared" si="6"/>
        <v>3.277243589743592E-2</v>
      </c>
      <c r="S38" s="302"/>
    </row>
    <row r="39" spans="1:19" x14ac:dyDescent="0.25">
      <c r="A39" s="307"/>
      <c r="B39" s="25">
        <v>37</v>
      </c>
      <c r="D39" s="9">
        <v>2</v>
      </c>
      <c r="E39" s="25">
        <v>4</v>
      </c>
      <c r="F39" s="28">
        <f>($L$11*$B$68+$M$11*$B$72)*$B$108</f>
        <v>0.5</v>
      </c>
      <c r="G39" s="28">
        <f>($L$12*$B$68+$M$12*$B$72)*$B$110</f>
        <v>0.5</v>
      </c>
      <c r="H39" s="28">
        <f>($L$12*$B$69+$M$12*$B$74)*$B$108</f>
        <v>0</v>
      </c>
      <c r="I39" s="28">
        <f>($L$11*$B$69+$M$11*$B$74)*$B$110</f>
        <v>0</v>
      </c>
      <c r="J39" s="28">
        <f t="shared" si="0"/>
        <v>0</v>
      </c>
      <c r="K39" s="28">
        <f t="shared" si="1"/>
        <v>0</v>
      </c>
      <c r="L39" s="108">
        <f t="shared" si="3"/>
        <v>0.5</v>
      </c>
      <c r="M39" s="30">
        <f t="shared" si="2"/>
        <v>0.5</v>
      </c>
      <c r="N39" s="28">
        <f t="shared" si="4"/>
        <v>0.25</v>
      </c>
      <c r="O39" s="28">
        <f t="shared" si="5"/>
        <v>0.25</v>
      </c>
      <c r="P39" s="28">
        <f t="shared" ref="P39:P52" si="8">N39+O39</f>
        <v>0.5</v>
      </c>
      <c r="Q39" s="28">
        <f>PRODUCT(NodeProb_LLL4!D19:G19)</f>
        <v>6.5544871794871756E-2</v>
      </c>
      <c r="R39" s="28">
        <f t="shared" si="6"/>
        <v>3.2772435897435878E-2</v>
      </c>
      <c r="S39" s="302"/>
    </row>
    <row r="40" spans="1:19" x14ac:dyDescent="0.25">
      <c r="A40" s="307"/>
      <c r="B40" s="25">
        <v>38</v>
      </c>
      <c r="D40" s="9">
        <v>1</v>
      </c>
      <c r="E40" s="25">
        <v>3</v>
      </c>
      <c r="F40" s="28">
        <f>($L$13*$B$71+$M$13*$B$68)*$B$107</f>
        <v>0.5</v>
      </c>
      <c r="G40" s="28">
        <f>($L$14*$B$74+$M$14*$B$73)*$B$109</f>
        <v>3.5714285714285712E-2</v>
      </c>
      <c r="H40" s="28">
        <f>($L$14*$B$74+$M$14*$B$73)*$B$107</f>
        <v>3.5714285714285712E-2</v>
      </c>
      <c r="I40" s="28">
        <f>($L$13*0+$M$13*0)*$B$109</f>
        <v>0</v>
      </c>
      <c r="J40" s="28">
        <f t="shared" si="0"/>
        <v>0.4642857142857143</v>
      </c>
      <c r="K40" s="28">
        <f t="shared" si="1"/>
        <v>0</v>
      </c>
      <c r="L40" s="108">
        <f t="shared" si="3"/>
        <v>0.96153846153846156</v>
      </c>
      <c r="M40" s="30">
        <f t="shared" si="2"/>
        <v>3.8461538461538436E-2</v>
      </c>
      <c r="N40" s="28">
        <f t="shared" si="4"/>
        <v>1.7857142857142856E-2</v>
      </c>
      <c r="O40" s="28">
        <f t="shared" si="5"/>
        <v>1.3736263736263735E-3</v>
      </c>
      <c r="P40" s="28">
        <f t="shared" si="8"/>
        <v>1.9230769230769228E-2</v>
      </c>
      <c r="Q40" s="28">
        <f>PRODUCT(NodeProb_LLL4!D23:G23)</f>
        <v>5.945512820512816E-2</v>
      </c>
      <c r="R40" s="28">
        <f t="shared" si="6"/>
        <v>1.1433678500986184E-3</v>
      </c>
      <c r="S40" s="302"/>
    </row>
    <row r="41" spans="1:19" x14ac:dyDescent="0.25">
      <c r="A41" s="307"/>
      <c r="B41" s="25">
        <v>39</v>
      </c>
      <c r="D41" s="9">
        <v>2</v>
      </c>
      <c r="E41" s="25">
        <v>4</v>
      </c>
      <c r="F41" s="28">
        <f>($L$15*$B$73+$M$15*$B$74)*$B$108</f>
        <v>3.5714285714285712E-2</v>
      </c>
      <c r="G41" s="28">
        <f>($L$16*$B$68+$M$16*$B$71)*$B$110</f>
        <v>0.5</v>
      </c>
      <c r="H41" s="28">
        <f>($L$16*0+$M$16*0)*$B$108</f>
        <v>0</v>
      </c>
      <c r="I41" s="28">
        <f>($L$15*$B$73+$M$15*$B$74)*$B$110</f>
        <v>3.5714285714285712E-2</v>
      </c>
      <c r="J41" s="28">
        <f t="shared" si="0"/>
        <v>0</v>
      </c>
      <c r="K41" s="28">
        <f t="shared" si="1"/>
        <v>0.4642857142857143</v>
      </c>
      <c r="L41" s="108">
        <f t="shared" si="3"/>
        <v>3.8461538461538457E-2</v>
      </c>
      <c r="M41" s="30">
        <f t="shared" si="2"/>
        <v>0.96153846153846156</v>
      </c>
      <c r="N41" s="28">
        <f t="shared" si="4"/>
        <v>1.3736263736263735E-3</v>
      </c>
      <c r="O41" s="28">
        <f t="shared" si="5"/>
        <v>1.7857142857142856E-2</v>
      </c>
      <c r="P41" s="28">
        <f t="shared" si="8"/>
        <v>1.9230769230769228E-2</v>
      </c>
      <c r="Q41" s="28">
        <f>PRODUCT(NodeProb_LLL4!D27:G27)</f>
        <v>5.9455128205128244E-2</v>
      </c>
      <c r="R41" s="28">
        <f t="shared" si="6"/>
        <v>1.1433678500986199E-3</v>
      </c>
      <c r="S41" s="302"/>
    </row>
    <row r="42" spans="1:19" s="29" customFormat="1" x14ac:dyDescent="0.25">
      <c r="A42" s="307"/>
      <c r="B42" s="29">
        <v>40</v>
      </c>
      <c r="D42" s="58">
        <v>1</v>
      </c>
      <c r="E42" s="29">
        <v>3</v>
      </c>
      <c r="F42" s="30">
        <f>($L$17*$B$72+$M$17*$B$68)*$B$107</f>
        <v>0.5</v>
      </c>
      <c r="G42" s="30">
        <f>($L$18*$B$72+$M$18*$B$68)*$B$109</f>
        <v>0.5</v>
      </c>
      <c r="H42" s="30">
        <f>($L$18*$B$74+$M$18*$B$69)*$B$107</f>
        <v>0</v>
      </c>
      <c r="I42" s="30">
        <f>($L$17*$B$74+$M$17*$B$69)*$B$109</f>
        <v>0</v>
      </c>
      <c r="J42" s="28">
        <f t="shared" si="0"/>
        <v>0</v>
      </c>
      <c r="K42" s="28">
        <f t="shared" si="1"/>
        <v>0</v>
      </c>
      <c r="L42" s="108">
        <f t="shared" si="3"/>
        <v>0.5</v>
      </c>
      <c r="M42" s="30">
        <f t="shared" si="2"/>
        <v>0.5</v>
      </c>
      <c r="N42" s="28">
        <f t="shared" si="4"/>
        <v>0.25</v>
      </c>
      <c r="O42" s="28">
        <f t="shared" si="5"/>
        <v>0.25</v>
      </c>
      <c r="P42" s="30">
        <f t="shared" si="8"/>
        <v>0.5</v>
      </c>
      <c r="Q42" s="30">
        <f>PRODUCT(NodeProb_LLL4!D31:G31)</f>
        <v>6.554487179487184E-2</v>
      </c>
      <c r="R42" s="30">
        <f t="shared" si="6"/>
        <v>3.277243589743592E-2</v>
      </c>
      <c r="S42" s="302"/>
    </row>
    <row r="43" spans="1:19" x14ac:dyDescent="0.25">
      <c r="A43" s="307"/>
      <c r="B43" s="25">
        <v>41</v>
      </c>
      <c r="D43" s="9">
        <v>1</v>
      </c>
      <c r="E43" s="25">
        <v>3</v>
      </c>
      <c r="F43" s="28">
        <f>($L$19*$B$68+$M$19*$B$72)*$B$107</f>
        <v>0.5</v>
      </c>
      <c r="G43" s="28">
        <f>($L$20*$B$68+$M$20*$B$72)*$B$109</f>
        <v>0.5</v>
      </c>
      <c r="H43" s="28">
        <f>($L$20*$B$69+$M$20*$B$74)*$B$107</f>
        <v>0</v>
      </c>
      <c r="I43" s="28">
        <f>($L$19*$B$69+$M$19*$B$74)*$B$109</f>
        <v>0</v>
      </c>
      <c r="J43" s="28">
        <f t="shared" si="0"/>
        <v>0</v>
      </c>
      <c r="K43" s="28">
        <f t="shared" si="1"/>
        <v>0</v>
      </c>
      <c r="L43" s="108">
        <f t="shared" si="3"/>
        <v>0.5</v>
      </c>
      <c r="M43" s="30">
        <f t="shared" si="2"/>
        <v>0.5</v>
      </c>
      <c r="N43" s="28">
        <f t="shared" si="4"/>
        <v>0.25</v>
      </c>
      <c r="O43" s="28">
        <f t="shared" si="5"/>
        <v>0.25</v>
      </c>
      <c r="P43" s="28">
        <f t="shared" si="8"/>
        <v>0.5</v>
      </c>
      <c r="Q43" s="28">
        <f>PRODUCT(NodeProb_LLL4!D35:G35)</f>
        <v>6.5544871794871756E-2</v>
      </c>
      <c r="R43" s="28">
        <f t="shared" si="6"/>
        <v>3.2772435897435878E-2</v>
      </c>
      <c r="S43" s="302"/>
    </row>
    <row r="44" spans="1:19" x14ac:dyDescent="0.25">
      <c r="A44" s="307"/>
      <c r="B44" s="25">
        <v>42</v>
      </c>
      <c r="D44" s="9">
        <v>2</v>
      </c>
      <c r="E44" s="25">
        <v>4</v>
      </c>
      <c r="F44" s="28">
        <f>($L$21*$B$71+$M$21*$B$68)*$B$108</f>
        <v>0.5</v>
      </c>
      <c r="G44" s="28">
        <f>($L$22*$B$74+$M$22*$B$73)*$B$110</f>
        <v>3.5714285714285712E-2</v>
      </c>
      <c r="H44" s="28">
        <f>($L$22*$B$74+$M$22*$B$73)*$B$108</f>
        <v>3.5714285714285712E-2</v>
      </c>
      <c r="I44" s="28">
        <f>($L$21*0+$M$21*0)*$B$110</f>
        <v>0</v>
      </c>
      <c r="J44" s="28">
        <f t="shared" si="0"/>
        <v>0.4642857142857143</v>
      </c>
      <c r="K44" s="28">
        <f t="shared" si="1"/>
        <v>0</v>
      </c>
      <c r="L44" s="108">
        <f t="shared" si="3"/>
        <v>0.96153846153846156</v>
      </c>
      <c r="M44" s="30">
        <f t="shared" si="2"/>
        <v>3.8461538461538436E-2</v>
      </c>
      <c r="N44" s="28">
        <f t="shared" si="4"/>
        <v>1.7857142857142856E-2</v>
      </c>
      <c r="O44" s="28">
        <f t="shared" si="5"/>
        <v>1.3736263736263735E-3</v>
      </c>
      <c r="P44" s="28">
        <f t="shared" si="8"/>
        <v>1.9230769230769228E-2</v>
      </c>
      <c r="Q44" s="28">
        <f>PRODUCT(NodeProb_LLL4!D39:G39)</f>
        <v>5.945512820512816E-2</v>
      </c>
      <c r="R44" s="28">
        <f t="shared" si="6"/>
        <v>1.1433678500986184E-3</v>
      </c>
      <c r="S44" s="302"/>
    </row>
    <row r="45" spans="1:19" x14ac:dyDescent="0.25">
      <c r="A45" s="307"/>
      <c r="B45" s="25">
        <v>43</v>
      </c>
      <c r="D45" s="9">
        <v>1</v>
      </c>
      <c r="E45" s="25">
        <v>3</v>
      </c>
      <c r="F45" s="28">
        <f>($L$23*$B$73+$M$23*$B$74)*$B$107</f>
        <v>3.5714285714285712E-2</v>
      </c>
      <c r="G45" s="28">
        <f>($L$24*$B$68+$M$24*$B$71)*$B$109</f>
        <v>0.5</v>
      </c>
      <c r="H45" s="28">
        <f>($L$24*0+$M$24*0)*$B$107</f>
        <v>0</v>
      </c>
      <c r="I45" s="28">
        <f>($L$23*$B$73+$M$23*$B$74)*$B$109</f>
        <v>3.5714285714285712E-2</v>
      </c>
      <c r="J45" s="28">
        <f t="shared" si="0"/>
        <v>0</v>
      </c>
      <c r="K45" s="28">
        <f t="shared" si="1"/>
        <v>0.4642857142857143</v>
      </c>
      <c r="L45" s="108">
        <f t="shared" si="3"/>
        <v>3.8461538461538457E-2</v>
      </c>
      <c r="M45" s="30">
        <f t="shared" si="2"/>
        <v>0.96153846153846156</v>
      </c>
      <c r="N45" s="28">
        <f t="shared" si="4"/>
        <v>1.3736263736263735E-3</v>
      </c>
      <c r="O45" s="28">
        <f t="shared" si="5"/>
        <v>1.7857142857142856E-2</v>
      </c>
      <c r="P45" s="28">
        <f t="shared" si="8"/>
        <v>1.9230769230769228E-2</v>
      </c>
      <c r="Q45" s="28">
        <f>PRODUCT(NodeProb_LLL4!D43:G43)</f>
        <v>5.9455128205128244E-2</v>
      </c>
      <c r="R45" s="28">
        <f t="shared" si="6"/>
        <v>1.1433678500986199E-3</v>
      </c>
      <c r="S45" s="302"/>
    </row>
    <row r="46" spans="1:19" s="29" customFormat="1" x14ac:dyDescent="0.25">
      <c r="A46" s="307"/>
      <c r="B46" s="29">
        <v>44</v>
      </c>
      <c r="D46" s="58">
        <v>2</v>
      </c>
      <c r="E46" s="29">
        <v>4</v>
      </c>
      <c r="F46" s="30">
        <f>($L$25*$B$72+$M$25*$B$68)*$B$108</f>
        <v>0.5</v>
      </c>
      <c r="G46" s="30">
        <f>($L$26*$B$72+$M$26*$B$68)*$B$110</f>
        <v>0.5</v>
      </c>
      <c r="H46" s="30">
        <f>($L$26*$B$74+$M$26*$B$69)*$B$108</f>
        <v>0</v>
      </c>
      <c r="I46" s="30">
        <f>($L$25*$B$74+$M$25*$B$69)*$B$110</f>
        <v>0</v>
      </c>
      <c r="J46" s="28">
        <f t="shared" si="0"/>
        <v>0</v>
      </c>
      <c r="K46" s="28">
        <f t="shared" si="1"/>
        <v>0</v>
      </c>
      <c r="L46" s="108">
        <f t="shared" si="3"/>
        <v>0.5</v>
      </c>
      <c r="M46" s="30">
        <f t="shared" si="2"/>
        <v>0.5</v>
      </c>
      <c r="N46" s="28">
        <f t="shared" si="4"/>
        <v>0.25</v>
      </c>
      <c r="O46" s="28">
        <f t="shared" si="5"/>
        <v>0.25</v>
      </c>
      <c r="P46" s="30">
        <f t="shared" si="8"/>
        <v>0.5</v>
      </c>
      <c r="Q46" s="30">
        <f>PRODUCT(NodeProb_LLL4!D47:G47)</f>
        <v>6.554487179487184E-2</v>
      </c>
      <c r="R46" s="30">
        <f t="shared" si="6"/>
        <v>3.277243589743592E-2</v>
      </c>
      <c r="S46" s="302"/>
    </row>
    <row r="47" spans="1:19" x14ac:dyDescent="0.25">
      <c r="A47" s="307"/>
      <c r="B47" s="25">
        <v>45</v>
      </c>
      <c r="D47" s="25">
        <v>1</v>
      </c>
      <c r="E47" s="25">
        <v>4</v>
      </c>
      <c r="F47" s="28">
        <f>($L$27*$B$68+$M$27*$B$72)*$B$107</f>
        <v>0.5</v>
      </c>
      <c r="G47" s="28">
        <f>($L$28*$B$68+$M$28*$B$72)*$B$110</f>
        <v>0.5</v>
      </c>
      <c r="H47" s="28">
        <f>($L$28*$B$69+$M$28*$B$74)*$B$107</f>
        <v>0</v>
      </c>
      <c r="I47" s="28">
        <f>($L$27*$B$69+$M$27*$B$74)*$B$110</f>
        <v>0</v>
      </c>
      <c r="J47" s="28">
        <f t="shared" si="0"/>
        <v>0</v>
      </c>
      <c r="K47" s="28">
        <f t="shared" si="1"/>
        <v>0</v>
      </c>
      <c r="L47" s="108">
        <f t="shared" si="3"/>
        <v>0.5</v>
      </c>
      <c r="M47" s="30">
        <f t="shared" si="2"/>
        <v>0.5</v>
      </c>
      <c r="N47" s="28">
        <f t="shared" si="4"/>
        <v>0.25</v>
      </c>
      <c r="O47" s="28">
        <f t="shared" si="5"/>
        <v>0.25</v>
      </c>
      <c r="P47" s="28">
        <f t="shared" si="8"/>
        <v>0.5</v>
      </c>
      <c r="Q47" s="28">
        <f>PRODUCT(NodeProb_LLL4!D51:G51)</f>
        <v>6.5544871794871756E-2</v>
      </c>
      <c r="R47" s="28">
        <f t="shared" si="6"/>
        <v>3.2772435897435878E-2</v>
      </c>
      <c r="S47" s="302"/>
    </row>
    <row r="48" spans="1:19" x14ac:dyDescent="0.25">
      <c r="A48" s="307"/>
      <c r="B48" s="25">
        <v>46</v>
      </c>
      <c r="D48" s="9">
        <v>2</v>
      </c>
      <c r="E48" s="25">
        <v>3</v>
      </c>
      <c r="F48" s="28">
        <f>($L$29*$B$71+$M$29*$B$68)*$B$108</f>
        <v>0.5</v>
      </c>
      <c r="G48" s="28">
        <f>($L$30*$B$74+$M$30*$B$73)*$B$109</f>
        <v>3.5714285714285712E-2</v>
      </c>
      <c r="H48" s="28">
        <f>($L$30*$B$74+$M$30*$B$73)*$B$108</f>
        <v>3.5714285714285712E-2</v>
      </c>
      <c r="I48" s="28">
        <f>($L$29*0+$M$29*0)*$B$109</f>
        <v>0</v>
      </c>
      <c r="J48" s="28">
        <f t="shared" si="0"/>
        <v>0.4642857142857143</v>
      </c>
      <c r="K48" s="28">
        <f t="shared" si="1"/>
        <v>0</v>
      </c>
      <c r="L48" s="108">
        <f t="shared" si="3"/>
        <v>0.96153846153846156</v>
      </c>
      <c r="M48" s="30">
        <f t="shared" si="2"/>
        <v>3.8461538461538436E-2</v>
      </c>
      <c r="N48" s="28">
        <f t="shared" si="4"/>
        <v>1.7857142857142856E-2</v>
      </c>
      <c r="O48" s="28">
        <f t="shared" si="5"/>
        <v>1.3736263736263735E-3</v>
      </c>
      <c r="P48" s="28">
        <f t="shared" si="8"/>
        <v>1.9230769230769228E-2</v>
      </c>
      <c r="Q48" s="28">
        <f>PRODUCT(NodeProb_LLL4!D55:G55)</f>
        <v>5.945512820512816E-2</v>
      </c>
      <c r="R48" s="28">
        <f t="shared" si="6"/>
        <v>1.1433678500986184E-3</v>
      </c>
      <c r="S48" s="302"/>
    </row>
    <row r="49" spans="1:19" x14ac:dyDescent="0.25">
      <c r="A49" s="307"/>
      <c r="B49" s="25">
        <v>47</v>
      </c>
      <c r="D49" s="9">
        <v>1</v>
      </c>
      <c r="E49" s="25">
        <v>4</v>
      </c>
      <c r="F49" s="28">
        <f>($L$31*$B$73+$M$31*$B$74)*$B$107</f>
        <v>3.5714285714285712E-2</v>
      </c>
      <c r="G49" s="28">
        <f>($L$32*$B$68+$M$32*$B$71)*$B$110</f>
        <v>0.5</v>
      </c>
      <c r="H49" s="28">
        <f>($L$32*0+$M$32*0)*$B$107</f>
        <v>0</v>
      </c>
      <c r="I49" s="28">
        <f>($L$31*$B$73+$M$31*$B$74)*$B$110</f>
        <v>3.5714285714285712E-2</v>
      </c>
      <c r="J49" s="28">
        <f t="shared" si="0"/>
        <v>0</v>
      </c>
      <c r="K49" s="28">
        <f t="shared" si="1"/>
        <v>0.4642857142857143</v>
      </c>
      <c r="L49" s="108">
        <f t="shared" si="3"/>
        <v>3.8461538461538457E-2</v>
      </c>
      <c r="M49" s="30">
        <f t="shared" si="2"/>
        <v>0.96153846153846156</v>
      </c>
      <c r="N49" s="28">
        <f t="shared" si="4"/>
        <v>1.3736263736263735E-3</v>
      </c>
      <c r="O49" s="28">
        <f t="shared" si="5"/>
        <v>1.7857142857142856E-2</v>
      </c>
      <c r="P49" s="28">
        <f t="shared" si="8"/>
        <v>1.9230769230769228E-2</v>
      </c>
      <c r="Q49" s="28">
        <f>PRODUCT(NodeProb_LLL4!D59:G59)</f>
        <v>5.9455128205128244E-2</v>
      </c>
      <c r="R49" s="28">
        <f t="shared" si="6"/>
        <v>1.1433678500986199E-3</v>
      </c>
      <c r="S49" s="302"/>
    </row>
    <row r="50" spans="1:19" s="29" customFormat="1" x14ac:dyDescent="0.25">
      <c r="A50" s="307"/>
      <c r="B50" s="29">
        <v>48</v>
      </c>
      <c r="D50" s="58">
        <v>2</v>
      </c>
      <c r="E50" s="29">
        <v>3</v>
      </c>
      <c r="F50" s="30">
        <f>($L$33*$B$72+$M$33*$B$68)*$B$108</f>
        <v>0.5</v>
      </c>
      <c r="G50" s="30">
        <f>($L$34*$B$72+$M$34*$B$68)*$B$109</f>
        <v>0.5</v>
      </c>
      <c r="H50" s="30">
        <f>($L$34*$B$74+$M$34*$B$69)*$B$108</f>
        <v>0</v>
      </c>
      <c r="I50" s="30">
        <f>($L$33*$B$74+$M$33*$B$69)*$B$109</f>
        <v>0</v>
      </c>
      <c r="J50" s="28">
        <f t="shared" si="0"/>
        <v>0</v>
      </c>
      <c r="K50" s="28">
        <f t="shared" si="1"/>
        <v>0</v>
      </c>
      <c r="L50" s="108">
        <f t="shared" si="3"/>
        <v>0.5</v>
      </c>
      <c r="M50" s="30">
        <f t="shared" si="2"/>
        <v>0.5</v>
      </c>
      <c r="N50" s="28">
        <f t="shared" si="4"/>
        <v>0.25</v>
      </c>
      <c r="O50" s="28">
        <f t="shared" si="5"/>
        <v>0.25</v>
      </c>
      <c r="P50" s="30">
        <f t="shared" si="8"/>
        <v>0.5</v>
      </c>
      <c r="Q50" s="30">
        <f>PRODUCT(NodeProb_LLL4!D63:G63)</f>
        <v>6.554487179487184E-2</v>
      </c>
      <c r="R50" s="30">
        <f t="shared" si="6"/>
        <v>3.277243589743592E-2</v>
      </c>
      <c r="S50" s="304"/>
    </row>
    <row r="51" spans="1:19" x14ac:dyDescent="0.25">
      <c r="A51" s="308" t="s">
        <v>57</v>
      </c>
      <c r="B51" s="25">
        <v>49</v>
      </c>
      <c r="D51" s="25">
        <v>1</v>
      </c>
      <c r="E51" s="25">
        <v>3</v>
      </c>
      <c r="F51" s="97">
        <f>$L$35*$J$3+$M$35*$J$4</f>
        <v>1</v>
      </c>
      <c r="G51" s="28">
        <f>$L$36*$K$5+$M$36*$K$6</f>
        <v>0.50961538461538458</v>
      </c>
      <c r="H51" s="28">
        <f>$J$36</f>
        <v>0.4642857142857143</v>
      </c>
      <c r="I51" s="28">
        <f>$K$35</f>
        <v>0</v>
      </c>
      <c r="J51" s="28">
        <f t="shared" si="0"/>
        <v>0.49038461538461542</v>
      </c>
      <c r="K51" s="28">
        <f t="shared" si="1"/>
        <v>0</v>
      </c>
      <c r="L51" s="108">
        <f t="shared" si="3"/>
        <v>0.52435897435897438</v>
      </c>
      <c r="M51" s="30">
        <f t="shared" si="2"/>
        <v>0.47564102564102562</v>
      </c>
      <c r="N51" s="28">
        <f t="shared" si="4"/>
        <v>0.25480769230769229</v>
      </c>
      <c r="O51" s="28">
        <f t="shared" si="5"/>
        <v>0.24239398422090727</v>
      </c>
      <c r="P51" s="28">
        <f t="shared" si="8"/>
        <v>0.49720167652859959</v>
      </c>
      <c r="Q51" s="28">
        <f>PRODUCT(NodeProb_LLL4!E3:G3)</f>
        <v>0.12499999999999992</v>
      </c>
      <c r="R51" s="28">
        <f t="shared" si="6"/>
        <v>6.2150209566074907E-2</v>
      </c>
      <c r="S51" s="302">
        <f>SUM(R51:R58)</f>
        <v>0.49720167652859959</v>
      </c>
    </row>
    <row r="52" spans="1:19" x14ac:dyDescent="0.25">
      <c r="A52" s="303"/>
      <c r="B52" s="25">
        <v>50</v>
      </c>
      <c r="D52" s="9">
        <v>1</v>
      </c>
      <c r="E52" s="25">
        <v>3</v>
      </c>
      <c r="F52" s="28">
        <f>$L$37*$J$7+$M$37*$J$8</f>
        <v>0.50961538461538458</v>
      </c>
      <c r="G52" s="28">
        <f>$L$38*$K$9+$M$38*$K$10</f>
        <v>1</v>
      </c>
      <c r="H52" s="28">
        <f>$J$38</f>
        <v>0</v>
      </c>
      <c r="I52" s="28">
        <f>$K$37</f>
        <v>0.4642857142857143</v>
      </c>
      <c r="J52" s="28">
        <f t="shared" si="0"/>
        <v>0</v>
      </c>
      <c r="K52" s="28">
        <f t="shared" si="1"/>
        <v>0.49038461538461542</v>
      </c>
      <c r="L52" s="108">
        <f t="shared" si="3"/>
        <v>0.47564102564102562</v>
      </c>
      <c r="M52" s="30">
        <f t="shared" si="2"/>
        <v>0.52435897435897438</v>
      </c>
      <c r="N52" s="28">
        <f t="shared" si="4"/>
        <v>0.24239398422090727</v>
      </c>
      <c r="O52" s="28">
        <f t="shared" si="5"/>
        <v>0.25480769230769229</v>
      </c>
      <c r="P52" s="28">
        <f t="shared" si="8"/>
        <v>0.49720167652859959</v>
      </c>
      <c r="Q52" s="28">
        <f>PRODUCT(NodeProb_LLL4!E11:G11)</f>
        <v>0.12500000000000008</v>
      </c>
      <c r="R52" s="28">
        <f t="shared" si="6"/>
        <v>6.215020956607499E-2</v>
      </c>
      <c r="S52" s="302"/>
    </row>
    <row r="53" spans="1:19" x14ac:dyDescent="0.25">
      <c r="A53" s="303"/>
      <c r="B53" s="25">
        <v>51</v>
      </c>
      <c r="D53" s="9">
        <v>1</v>
      </c>
      <c r="E53" s="25">
        <v>4</v>
      </c>
      <c r="F53" s="28">
        <f>$L$39*$J$11+$M$39*$J$12</f>
        <v>1</v>
      </c>
      <c r="G53" s="28">
        <f>$L$40*$K$13+$M$40*$K$14</f>
        <v>0.50961538461538458</v>
      </c>
      <c r="H53" s="28">
        <f>$J$40</f>
        <v>0.4642857142857143</v>
      </c>
      <c r="I53" s="28">
        <f>$K$39</f>
        <v>0</v>
      </c>
      <c r="J53" s="28">
        <f t="shared" si="0"/>
        <v>0.49038461538461542</v>
      </c>
      <c r="K53" s="28">
        <f t="shared" si="1"/>
        <v>0</v>
      </c>
      <c r="L53" s="108">
        <f t="shared" si="3"/>
        <v>0.52435897435897438</v>
      </c>
      <c r="M53" s="30">
        <f t="shared" si="2"/>
        <v>0.47564102564102562</v>
      </c>
      <c r="N53" s="28">
        <f t="shared" si="4"/>
        <v>0.25480769230769229</v>
      </c>
      <c r="O53" s="28">
        <f t="shared" si="5"/>
        <v>0.24239398422090727</v>
      </c>
      <c r="P53" s="28">
        <f>N53+O53</f>
        <v>0.49720167652859959</v>
      </c>
      <c r="Q53" s="28">
        <f>PRODUCT(NodeProb_LLL4!E19:G19)</f>
        <v>0.12499999999999992</v>
      </c>
      <c r="R53" s="28">
        <f t="shared" si="6"/>
        <v>6.2150209566074907E-2</v>
      </c>
      <c r="S53" s="302"/>
    </row>
    <row r="54" spans="1:19" x14ac:dyDescent="0.25">
      <c r="A54" s="303"/>
      <c r="B54" s="25">
        <v>52</v>
      </c>
      <c r="D54" s="9">
        <v>1</v>
      </c>
      <c r="E54" s="25">
        <v>4</v>
      </c>
      <c r="F54" s="28">
        <f>$L$41*$J$15+$M$41*$J$16</f>
        <v>0.50961538461538458</v>
      </c>
      <c r="G54" s="28">
        <f>$L$42*$K$17+$M$42*$K$18</f>
        <v>1</v>
      </c>
      <c r="H54" s="28">
        <f>$J$42</f>
        <v>0</v>
      </c>
      <c r="I54" s="28">
        <f>$K$41</f>
        <v>0.4642857142857143</v>
      </c>
      <c r="J54" s="28">
        <f t="shared" si="0"/>
        <v>0</v>
      </c>
      <c r="K54" s="28">
        <f t="shared" si="1"/>
        <v>0.49038461538461542</v>
      </c>
      <c r="L54" s="108">
        <f t="shared" si="3"/>
        <v>0.47564102564102562</v>
      </c>
      <c r="M54" s="30">
        <f t="shared" si="2"/>
        <v>0.52435897435897438</v>
      </c>
      <c r="N54" s="28">
        <f t="shared" si="4"/>
        <v>0.24239398422090727</v>
      </c>
      <c r="O54" s="28">
        <f t="shared" si="5"/>
        <v>0.25480769230769229</v>
      </c>
      <c r="P54" s="28">
        <f>N54+O54</f>
        <v>0.49720167652859959</v>
      </c>
      <c r="Q54" s="28">
        <f>PRODUCT(NodeProb_LLL4!E27:G27)</f>
        <v>0.12500000000000008</v>
      </c>
      <c r="R54" s="28">
        <f t="shared" si="6"/>
        <v>6.215020956607499E-2</v>
      </c>
      <c r="S54" s="302"/>
    </row>
    <row r="55" spans="1:19" x14ac:dyDescent="0.25">
      <c r="A55" s="303"/>
      <c r="B55" s="25">
        <v>53</v>
      </c>
      <c r="D55" s="9">
        <v>2</v>
      </c>
      <c r="E55" s="25">
        <v>3</v>
      </c>
      <c r="F55" s="28">
        <f>$L$43*$J$19+$M$43*$J$20</f>
        <v>1</v>
      </c>
      <c r="G55" s="28">
        <f>$L$44*$K$21+$M$44*$K$22</f>
        <v>0.50961538461538458</v>
      </c>
      <c r="H55" s="28">
        <f>$J$44</f>
        <v>0.4642857142857143</v>
      </c>
      <c r="I55" s="28">
        <f>$K$43</f>
        <v>0</v>
      </c>
      <c r="J55" s="28">
        <f t="shared" si="0"/>
        <v>0.49038461538461542</v>
      </c>
      <c r="K55" s="28">
        <f t="shared" si="1"/>
        <v>0</v>
      </c>
      <c r="L55" s="108">
        <f t="shared" si="3"/>
        <v>0.52435897435897438</v>
      </c>
      <c r="M55" s="30">
        <f t="shared" si="2"/>
        <v>0.47564102564102562</v>
      </c>
      <c r="N55" s="28">
        <f t="shared" si="4"/>
        <v>0.25480769230769229</v>
      </c>
      <c r="O55" s="28">
        <f t="shared" si="5"/>
        <v>0.24239398422090727</v>
      </c>
      <c r="P55" s="28">
        <f>N55+O55</f>
        <v>0.49720167652859959</v>
      </c>
      <c r="Q55" s="28">
        <f>PRODUCT(NodeProb_LLL4!E35:G35)</f>
        <v>0.12499999999999992</v>
      </c>
      <c r="R55" s="28">
        <f t="shared" si="6"/>
        <v>6.2150209566074907E-2</v>
      </c>
      <c r="S55" s="302"/>
    </row>
    <row r="56" spans="1:19" x14ac:dyDescent="0.25">
      <c r="A56" s="303"/>
      <c r="B56" s="25">
        <v>54</v>
      </c>
      <c r="D56" s="9">
        <v>2</v>
      </c>
      <c r="E56" s="25">
        <v>3</v>
      </c>
      <c r="F56" s="28">
        <f>$L$45*$J$23+$M$45*$J$24</f>
        <v>0.50961538461538458</v>
      </c>
      <c r="G56" s="28">
        <f>$L$46*$K$25+$M$46*$K$26</f>
        <v>1</v>
      </c>
      <c r="H56" s="28">
        <f>$J$46</f>
        <v>0</v>
      </c>
      <c r="I56" s="28">
        <f>$K$45</f>
        <v>0.4642857142857143</v>
      </c>
      <c r="J56" s="28">
        <f t="shared" si="0"/>
        <v>0</v>
      </c>
      <c r="K56" s="28">
        <f t="shared" si="1"/>
        <v>0.49038461538461542</v>
      </c>
      <c r="L56" s="108">
        <f t="shared" si="3"/>
        <v>0.47564102564102562</v>
      </c>
      <c r="M56" s="30">
        <f t="shared" si="2"/>
        <v>0.52435897435897438</v>
      </c>
      <c r="N56" s="28">
        <f t="shared" si="4"/>
        <v>0.24239398422090727</v>
      </c>
      <c r="O56" s="28">
        <f t="shared" si="5"/>
        <v>0.25480769230769229</v>
      </c>
      <c r="P56" s="28">
        <f>N56+O56</f>
        <v>0.49720167652859959</v>
      </c>
      <c r="Q56" s="28">
        <f>PRODUCT(NodeProb_LLL4!E43:G43)</f>
        <v>0.12500000000000008</v>
      </c>
      <c r="R56" s="28">
        <f t="shared" si="6"/>
        <v>6.215020956607499E-2</v>
      </c>
      <c r="S56" s="302"/>
    </row>
    <row r="57" spans="1:19" x14ac:dyDescent="0.25">
      <c r="A57" s="303"/>
      <c r="B57" s="25">
        <v>55</v>
      </c>
      <c r="D57" s="9">
        <v>2</v>
      </c>
      <c r="E57" s="25">
        <v>4</v>
      </c>
      <c r="F57" s="28">
        <f>$L$47*$J$27+$M$47*$J$28</f>
        <v>1</v>
      </c>
      <c r="G57" s="28">
        <f>$L$48*$K$29+$M$48*$K$30</f>
        <v>0.50961538461538458</v>
      </c>
      <c r="H57" s="28">
        <f>$J$48</f>
        <v>0.4642857142857143</v>
      </c>
      <c r="I57" s="28">
        <f>$K$47</f>
        <v>0</v>
      </c>
      <c r="J57" s="28">
        <f t="shared" si="0"/>
        <v>0.49038461538461542</v>
      </c>
      <c r="K57" s="28">
        <f t="shared" si="1"/>
        <v>0</v>
      </c>
      <c r="L57" s="108">
        <f t="shared" si="3"/>
        <v>0.52435897435897438</v>
      </c>
      <c r="M57" s="30">
        <f t="shared" si="2"/>
        <v>0.47564102564102562</v>
      </c>
      <c r="N57" s="28">
        <f t="shared" si="4"/>
        <v>0.25480769230769229</v>
      </c>
      <c r="O57" s="28">
        <f t="shared" si="5"/>
        <v>0.24239398422090727</v>
      </c>
      <c r="P57" s="28">
        <f t="shared" ref="P57:P65" si="9">N57+O57</f>
        <v>0.49720167652859959</v>
      </c>
      <c r="Q57" s="28">
        <f>PRODUCT(NodeProb_LLL4!E51:G51)</f>
        <v>0.12499999999999992</v>
      </c>
      <c r="R57" s="28">
        <f t="shared" si="6"/>
        <v>6.2150209566074907E-2</v>
      </c>
      <c r="S57" s="302"/>
    </row>
    <row r="58" spans="1:19" s="29" customFormat="1" x14ac:dyDescent="0.25">
      <c r="A58" s="309"/>
      <c r="B58" s="29">
        <v>56</v>
      </c>
      <c r="D58" s="58">
        <v>2</v>
      </c>
      <c r="E58" s="29">
        <v>4</v>
      </c>
      <c r="F58" s="30">
        <f>$L$49*$J$31+$M$49*$J$32</f>
        <v>0.50961538461538458</v>
      </c>
      <c r="G58" s="30">
        <f>$L$50*$K$33+$M$50*$K$34</f>
        <v>1</v>
      </c>
      <c r="H58" s="30">
        <f>$J$50</f>
        <v>0</v>
      </c>
      <c r="I58" s="30">
        <f>$K$49</f>
        <v>0.4642857142857143</v>
      </c>
      <c r="J58" s="28">
        <f t="shared" si="0"/>
        <v>0</v>
      </c>
      <c r="K58" s="28">
        <f t="shared" si="1"/>
        <v>0.49038461538461542</v>
      </c>
      <c r="L58" s="108">
        <f t="shared" si="3"/>
        <v>0.47564102564102562</v>
      </c>
      <c r="M58" s="30">
        <f t="shared" si="2"/>
        <v>0.52435897435897438</v>
      </c>
      <c r="N58" s="28">
        <f t="shared" si="4"/>
        <v>0.24239398422090727</v>
      </c>
      <c r="O58" s="28">
        <f t="shared" si="5"/>
        <v>0.25480769230769229</v>
      </c>
      <c r="P58" s="30">
        <f t="shared" si="9"/>
        <v>0.49720167652859959</v>
      </c>
      <c r="Q58" s="30">
        <f>PRODUCT(NodeProb_LLL4!E59:G59)</f>
        <v>0.12500000000000008</v>
      </c>
      <c r="R58" s="30">
        <f t="shared" si="6"/>
        <v>6.215020956607499E-2</v>
      </c>
      <c r="S58" s="304"/>
    </row>
    <row r="59" spans="1:19" x14ac:dyDescent="0.25">
      <c r="A59" s="308" t="s">
        <v>58</v>
      </c>
      <c r="B59" s="25">
        <v>57</v>
      </c>
      <c r="D59" s="25">
        <v>2</v>
      </c>
      <c r="E59" s="25">
        <v>4</v>
      </c>
      <c r="F59" s="28">
        <f>$L$51*$J$35+$M$51*($L$36*$J$5+$M$36*$J$6)</f>
        <v>9.1469428007889472E-3</v>
      </c>
      <c r="G59" s="28">
        <f>$L$52*($L$37*$K$7+$M$37*$K$8)+$M$52*$K$38</f>
        <v>9.1469428007889524E-3</v>
      </c>
      <c r="H59" s="28">
        <f>$L$52*$J$37+$M$52*($L$38*$J$9+$M$38*$J$10)</f>
        <v>0</v>
      </c>
      <c r="I59" s="28">
        <f>$L$51*($L$35*$K$3+$M$35*$K$4)+$M$51*$K$36</f>
        <v>0</v>
      </c>
      <c r="J59" s="28">
        <f t="shared" si="0"/>
        <v>-5.2041704279304213E-18</v>
      </c>
      <c r="K59" s="28">
        <f t="shared" si="1"/>
        <v>0</v>
      </c>
      <c r="L59" s="108">
        <f t="shared" si="3"/>
        <v>0.49999999999999967</v>
      </c>
      <c r="M59" s="30">
        <f t="shared" si="2"/>
        <v>0.50000000000000033</v>
      </c>
      <c r="N59" s="28">
        <f t="shared" si="4"/>
        <v>4.5734714003944762E-3</v>
      </c>
      <c r="O59" s="28">
        <f t="shared" si="5"/>
        <v>4.5734714003944788E-3</v>
      </c>
      <c r="P59" s="28">
        <f t="shared" si="9"/>
        <v>9.1469428007889542E-3</v>
      </c>
      <c r="Q59" s="28">
        <f>PRODUCT(NodeProb_LLL4!F3:G3)</f>
        <v>0.25</v>
      </c>
      <c r="R59" s="28">
        <f t="shared" si="6"/>
        <v>2.2867357001972385E-3</v>
      </c>
      <c r="S59" s="302">
        <f>SUM(R59:R62)</f>
        <v>9.1469428007889542E-3</v>
      </c>
    </row>
    <row r="60" spans="1:19" x14ac:dyDescent="0.25">
      <c r="A60" s="303"/>
      <c r="B60" s="25">
        <v>58</v>
      </c>
      <c r="D60" s="9">
        <v>2</v>
      </c>
      <c r="E60" s="25">
        <v>3</v>
      </c>
      <c r="F60" s="28">
        <f>$L$53*$J$39+$M$53*($L$40*$J$13+$M$40*$J$14)</f>
        <v>9.1469428007889472E-3</v>
      </c>
      <c r="G60" s="28">
        <f>$L$54*($L$41*$K$15+$M$41*$K$16)+$M$54*$K$42</f>
        <v>9.1469428007889524E-3</v>
      </c>
      <c r="H60" s="28">
        <f>$L$54*$J$41+$M$54*($L$42*$J$17+$M$42*$J$18)</f>
        <v>0</v>
      </c>
      <c r="I60" s="28">
        <f>$L$53*($L$39*$K$11+$M$39*$K$12)+$M$53*$K$40</f>
        <v>0</v>
      </c>
      <c r="J60" s="28">
        <f t="shared" si="0"/>
        <v>-5.2041704279304213E-18</v>
      </c>
      <c r="K60" s="28">
        <f t="shared" si="1"/>
        <v>0</v>
      </c>
      <c r="L60" s="108">
        <f t="shared" si="3"/>
        <v>0.49999999999999967</v>
      </c>
      <c r="M60" s="30">
        <f t="shared" si="2"/>
        <v>0.50000000000000033</v>
      </c>
      <c r="N60" s="28">
        <f t="shared" si="4"/>
        <v>4.5734714003944762E-3</v>
      </c>
      <c r="O60" s="28">
        <f t="shared" si="5"/>
        <v>4.5734714003944788E-3</v>
      </c>
      <c r="P60" s="28">
        <f t="shared" si="9"/>
        <v>9.1469428007889542E-3</v>
      </c>
      <c r="Q60" s="28">
        <f>PRODUCT(NodeProb_LLL4!F19:G19)</f>
        <v>0.25</v>
      </c>
      <c r="R60" s="28">
        <f t="shared" si="6"/>
        <v>2.2867357001972385E-3</v>
      </c>
      <c r="S60" s="302"/>
    </row>
    <row r="61" spans="1:19" x14ac:dyDescent="0.25">
      <c r="A61" s="303"/>
      <c r="B61" s="25">
        <v>59</v>
      </c>
      <c r="D61" s="9">
        <v>1</v>
      </c>
      <c r="E61" s="25">
        <v>4</v>
      </c>
      <c r="F61" s="28">
        <f>$L$55*$J$43+$M$55*($L$44*$J$21+$M$44*$J$22)</f>
        <v>9.1469428007889472E-3</v>
      </c>
      <c r="G61" s="28">
        <f>$L$56*($L$45*$K$23+$M$45*$K$24)+$M$56*$K$46</f>
        <v>9.1469428007889524E-3</v>
      </c>
      <c r="H61" s="28">
        <f>$L$56*$J$45+$M$56*($L$46*$J$25+$M$46*$J$26)</f>
        <v>0</v>
      </c>
      <c r="I61" s="28">
        <f>$L$55*($L$43*$K$19+$M$43*$K$20)+$M$55*$K$44</f>
        <v>0</v>
      </c>
      <c r="J61" s="28">
        <f t="shared" si="0"/>
        <v>-5.2041704279304213E-18</v>
      </c>
      <c r="K61" s="28">
        <f t="shared" si="1"/>
        <v>0</v>
      </c>
      <c r="L61" s="108">
        <f t="shared" si="3"/>
        <v>0.49999999999999967</v>
      </c>
      <c r="M61" s="30">
        <f t="shared" si="2"/>
        <v>0.50000000000000033</v>
      </c>
      <c r="N61" s="28">
        <f t="shared" si="4"/>
        <v>4.5734714003944762E-3</v>
      </c>
      <c r="O61" s="28">
        <f t="shared" si="5"/>
        <v>4.5734714003944788E-3</v>
      </c>
      <c r="P61" s="28">
        <f t="shared" si="9"/>
        <v>9.1469428007889542E-3</v>
      </c>
      <c r="Q61" s="28">
        <f>PRODUCT(NodeProb_LLL4!F35:G35)</f>
        <v>0.25</v>
      </c>
      <c r="R61" s="28">
        <f t="shared" si="6"/>
        <v>2.2867357001972385E-3</v>
      </c>
      <c r="S61" s="302"/>
    </row>
    <row r="62" spans="1:19" s="29" customFormat="1" x14ac:dyDescent="0.25">
      <c r="A62" s="309"/>
      <c r="B62" s="29">
        <v>60</v>
      </c>
      <c r="D62" s="58">
        <v>1</v>
      </c>
      <c r="E62" s="29">
        <v>3</v>
      </c>
      <c r="F62" s="30">
        <f>$L$57*$J$47+$M$57*($L$48*$J$29+$M$48*$J$30)</f>
        <v>9.1469428007889472E-3</v>
      </c>
      <c r="G62" s="30">
        <f>$L$58*($L$49*$K$31+$M$49*$K$32)+$M$58*$K$50</f>
        <v>9.1469428007889524E-3</v>
      </c>
      <c r="H62" s="30">
        <f>$L$58*$J$49+$M$58*($L$50*$J$33+$M$50*$J$34)</f>
        <v>0</v>
      </c>
      <c r="I62" s="30">
        <f>$L$57*($L$47*$K$27+$M$47*$K$28)+$M$57*$K$48</f>
        <v>0</v>
      </c>
      <c r="J62" s="28">
        <f t="shared" si="0"/>
        <v>-5.2041704279304213E-18</v>
      </c>
      <c r="K62" s="28">
        <f t="shared" si="1"/>
        <v>0</v>
      </c>
      <c r="L62" s="108">
        <f t="shared" si="3"/>
        <v>0.49999999999999967</v>
      </c>
      <c r="M62" s="30">
        <f t="shared" si="2"/>
        <v>0.50000000000000033</v>
      </c>
      <c r="N62" s="28">
        <f t="shared" si="4"/>
        <v>4.5734714003944762E-3</v>
      </c>
      <c r="O62" s="28">
        <f t="shared" si="5"/>
        <v>4.5734714003944788E-3</v>
      </c>
      <c r="P62" s="30">
        <f t="shared" si="9"/>
        <v>9.1469428007889542E-3</v>
      </c>
      <c r="Q62" s="30">
        <f>PRODUCT(NodeProb_LLL4!F51:G51)</f>
        <v>0.25</v>
      </c>
      <c r="R62" s="30">
        <f t="shared" si="6"/>
        <v>2.2867357001972385E-3</v>
      </c>
      <c r="S62" s="304"/>
    </row>
    <row r="63" spans="1:19" x14ac:dyDescent="0.25">
      <c r="A63" s="308" t="s">
        <v>59</v>
      </c>
      <c r="B63" s="25">
        <v>61</v>
      </c>
      <c r="D63" s="25">
        <v>3</v>
      </c>
      <c r="E63" s="25">
        <v>4</v>
      </c>
      <c r="F63" s="36">
        <f>$L$59*$K$51+$M$59*$K$52</f>
        <v>0.24519230769230788</v>
      </c>
      <c r="G63" s="36">
        <f>$L$60*$K$53+$M$60*$K$54</f>
        <v>0.24519230769230788</v>
      </c>
      <c r="H63" s="36">
        <f>$K$60</f>
        <v>0</v>
      </c>
      <c r="I63" s="36">
        <f>$K$59</f>
        <v>0</v>
      </c>
      <c r="J63" s="28">
        <f t="shared" si="0"/>
        <v>0</v>
      </c>
      <c r="K63" s="28">
        <f t="shared" si="1"/>
        <v>0</v>
      </c>
      <c r="L63" s="108">
        <f t="shared" si="3"/>
        <v>0.5</v>
      </c>
      <c r="M63" s="30">
        <f t="shared" si="2"/>
        <v>0.5</v>
      </c>
      <c r="N63" s="28">
        <f t="shared" si="4"/>
        <v>0.12259615384615394</v>
      </c>
      <c r="O63" s="28">
        <f t="shared" si="5"/>
        <v>0.12259615384615394</v>
      </c>
      <c r="P63" s="28">
        <f t="shared" si="9"/>
        <v>0.24519230769230788</v>
      </c>
      <c r="Q63" s="28">
        <f>NodeProb_LLL4!G3</f>
        <v>0.5</v>
      </c>
      <c r="R63" s="28">
        <f t="shared" si="6"/>
        <v>0.12259615384615394</v>
      </c>
      <c r="S63" s="302">
        <f>SUM(R63:R64)</f>
        <v>0.24519230769230788</v>
      </c>
    </row>
    <row r="64" spans="1:19" s="29" customFormat="1" x14ac:dyDescent="0.25">
      <c r="A64" s="309"/>
      <c r="B64" s="29">
        <v>62</v>
      </c>
      <c r="D64" s="58">
        <v>3</v>
      </c>
      <c r="E64" s="29">
        <v>4</v>
      </c>
      <c r="F64" s="75">
        <f>$L$61*$K$55+$M$61*$K$56</f>
        <v>0.24519230769230788</v>
      </c>
      <c r="G64" s="75">
        <f>$L$62*$K$57+$M$62*$K$58</f>
        <v>0.24519230769230788</v>
      </c>
      <c r="H64" s="75">
        <f>$K$62</f>
        <v>0</v>
      </c>
      <c r="I64" s="75">
        <f>$K$61</f>
        <v>0</v>
      </c>
      <c r="J64" s="28">
        <f t="shared" si="0"/>
        <v>0</v>
      </c>
      <c r="K64" s="28">
        <f t="shared" si="1"/>
        <v>0</v>
      </c>
      <c r="L64" s="108">
        <f t="shared" si="3"/>
        <v>0.5</v>
      </c>
      <c r="M64" s="30">
        <f t="shared" si="2"/>
        <v>0.5</v>
      </c>
      <c r="N64" s="28">
        <f t="shared" si="4"/>
        <v>0.12259615384615394</v>
      </c>
      <c r="O64" s="28">
        <f t="shared" si="5"/>
        <v>0.12259615384615394</v>
      </c>
      <c r="P64" s="30">
        <f t="shared" si="9"/>
        <v>0.24519230769230788</v>
      </c>
      <c r="Q64" s="30">
        <f>NodeProb_LLL4!G35</f>
        <v>0.5</v>
      </c>
      <c r="R64" s="30">
        <f t="shared" si="6"/>
        <v>0.12259615384615394</v>
      </c>
      <c r="S64" s="302"/>
    </row>
    <row r="65" spans="1:19" s="29" customFormat="1" x14ac:dyDescent="0.25">
      <c r="A65" s="60" t="s">
        <v>60</v>
      </c>
      <c r="B65" s="29">
        <v>63</v>
      </c>
      <c r="D65" s="29">
        <v>1</v>
      </c>
      <c r="E65" s="29">
        <v>2</v>
      </c>
      <c r="F65" s="75">
        <f>$L$63*($L$59*$J$51+$M$59*$J$52)+$M$63*($L$60*$J$53+$M$60*$J$54)</f>
        <v>0.24519230769230754</v>
      </c>
      <c r="G65" s="75">
        <f>$L$64*($L$61*$J$55+$M$61*$J$56)+$M$64*($L$62*$J$57+$M$62*$J$58)</f>
        <v>0.24519230769230754</v>
      </c>
      <c r="H65" s="75">
        <f>$L$64*$J$61+$M$64*$J$62</f>
        <v>-5.2041704279304213E-18</v>
      </c>
      <c r="I65" s="75">
        <f>$L$63*$J$59+$M$63*$J$60</f>
        <v>-5.2041704279304213E-18</v>
      </c>
      <c r="J65" s="28">
        <f t="shared" si="0"/>
        <v>0</v>
      </c>
      <c r="K65" s="28">
        <f t="shared" si="1"/>
        <v>-5.2041704279304213E-18</v>
      </c>
      <c r="L65" s="108">
        <f t="shared" si="3"/>
        <v>0.5</v>
      </c>
      <c r="M65" s="30">
        <f t="shared" si="2"/>
        <v>0.5</v>
      </c>
      <c r="N65" s="28">
        <f t="shared" si="4"/>
        <v>0.12259615384615377</v>
      </c>
      <c r="O65" s="28">
        <f t="shared" si="5"/>
        <v>0.12259615384615377</v>
      </c>
      <c r="P65" s="30">
        <f t="shared" si="9"/>
        <v>0.24519230769230754</v>
      </c>
      <c r="Q65" s="30">
        <v>1</v>
      </c>
      <c r="R65" s="30">
        <f t="shared" si="6"/>
        <v>0.24519230769230754</v>
      </c>
      <c r="S65" s="76">
        <f>R65</f>
        <v>0.24519230769230754</v>
      </c>
    </row>
    <row r="66" spans="1:19" x14ac:dyDescent="0.25">
      <c r="R66" s="24" t="s">
        <v>17</v>
      </c>
      <c r="S66" s="31">
        <f>SUM(S3:S65)</f>
        <v>1.5</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row>
    <row r="72" spans="1:19" x14ac:dyDescent="0.25">
      <c r="A72" s="14" t="s">
        <v>28</v>
      </c>
      <c r="B72" s="15">
        <f>(1+$B$68)/2</f>
        <v>0.75</v>
      </c>
    </row>
    <row r="73" spans="1:19" x14ac:dyDescent="0.25">
      <c r="A73" s="16" t="s">
        <v>21</v>
      </c>
      <c r="B73" s="15">
        <f>($B$68+$B$69)/3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0</v>
      </c>
    </row>
    <row r="78" spans="1:19" x14ac:dyDescent="0.25">
      <c r="A78" s="43"/>
      <c r="C78" s="25" t="s">
        <v>34</v>
      </c>
      <c r="D78" s="55">
        <f>$K$65</f>
        <v>-5.2041704279304213E-18</v>
      </c>
    </row>
    <row r="79" spans="1:19" x14ac:dyDescent="0.25">
      <c r="A79" s="43"/>
      <c r="C79" s="25" t="s">
        <v>35</v>
      </c>
      <c r="D79" s="55">
        <f>$L$65*$J$63+$M$65*$J$64</f>
        <v>0</v>
      </c>
    </row>
    <row r="80" spans="1:19" ht="16.5" thickBot="1" x14ac:dyDescent="0.3">
      <c r="A80" s="33"/>
      <c r="B80" s="53"/>
      <c r="C80" s="53" t="s">
        <v>36</v>
      </c>
      <c r="D80" s="56">
        <f>$L$65*$K$63+$M$65*$K$64</f>
        <v>0</v>
      </c>
    </row>
    <row r="81" spans="1:16" ht="16.5" thickBot="1" x14ac:dyDescent="0.3"/>
    <row r="82" spans="1:16" ht="18" x14ac:dyDescent="0.25">
      <c r="A82" s="49" t="s">
        <v>37</v>
      </c>
      <c r="B82" s="50" t="s">
        <v>8</v>
      </c>
      <c r="C82" s="51" t="s">
        <v>53</v>
      </c>
      <c r="D82" s="37"/>
      <c r="E82" s="37" t="s">
        <v>38</v>
      </c>
      <c r="F82" s="52">
        <f>AVERAGE(B83:B86)</f>
        <v>-1.3010426069826053E-18</v>
      </c>
    </row>
    <row r="83" spans="1:16" x14ac:dyDescent="0.25">
      <c r="A83" s="40" t="s">
        <v>5</v>
      </c>
      <c r="B83" s="31">
        <f>D77</f>
        <v>0</v>
      </c>
      <c r="C83" s="28">
        <f>(B83-$F$82)*(B83-$F$82)</f>
        <v>1.692711865184094E-36</v>
      </c>
      <c r="F83" s="41"/>
    </row>
    <row r="84" spans="1:16" x14ac:dyDescent="0.25">
      <c r="A84" s="40" t="s">
        <v>4</v>
      </c>
      <c r="B84" s="31">
        <f>D78</f>
        <v>-5.2041704279304213E-18</v>
      </c>
      <c r="C84" s="28">
        <f>(B84-$F$82)*(B84-$F$82)</f>
        <v>1.5234406786656846E-35</v>
      </c>
      <c r="F84" s="41"/>
    </row>
    <row r="85" spans="1:16" x14ac:dyDescent="0.25">
      <c r="A85" s="40" t="s">
        <v>3</v>
      </c>
      <c r="B85" s="31">
        <f>D79</f>
        <v>0</v>
      </c>
      <c r="C85" s="28">
        <f>(B85-$F$82)*(B85-$F$82)</f>
        <v>1.692711865184094E-36</v>
      </c>
      <c r="F85" s="41"/>
    </row>
    <row r="86" spans="1:16" x14ac:dyDescent="0.25">
      <c r="A86" s="40" t="s">
        <v>2</v>
      </c>
      <c r="B86" s="31">
        <f>D80</f>
        <v>0</v>
      </c>
      <c r="C86" s="28">
        <f>(B86-$F$82)*(B86-$F$82)</f>
        <v>1.692711865184094E-36</v>
      </c>
      <c r="F86" s="41"/>
    </row>
    <row r="87" spans="1:16" x14ac:dyDescent="0.25">
      <c r="A87" s="43"/>
      <c r="B87" s="24" t="s">
        <v>39</v>
      </c>
      <c r="C87" s="28">
        <f>SUM(C83:C86)</f>
        <v>2.0312542382209128E-35</v>
      </c>
      <c r="F87" s="41"/>
    </row>
    <row r="88" spans="1:16" x14ac:dyDescent="0.25">
      <c r="A88" s="44"/>
      <c r="B88" s="24" t="s">
        <v>40</v>
      </c>
      <c r="C88" s="28">
        <f>C87/4</f>
        <v>5.078135595552282E-36</v>
      </c>
      <c r="F88" s="41"/>
    </row>
    <row r="89" spans="1:16" x14ac:dyDescent="0.25">
      <c r="A89" s="43"/>
      <c r="B89" s="24" t="s">
        <v>41</v>
      </c>
      <c r="C89" s="28">
        <f>SQRT(C88)</f>
        <v>2.253471898105739E-18</v>
      </c>
      <c r="F89" s="41"/>
    </row>
    <row r="90" spans="1:16" ht="16.5" thickBot="1" x14ac:dyDescent="0.3">
      <c r="A90" s="33"/>
      <c r="B90" s="45" t="s">
        <v>42</v>
      </c>
      <c r="C90" s="46">
        <f>IF($F$82=0,0,$C$89/$F$82)</f>
        <v>-1.7320508075688774</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0</v>
      </c>
      <c r="C94" s="28">
        <f>(B94-$F$94)*(B94-$F$94)</f>
        <v>0</v>
      </c>
      <c r="D94" s="27"/>
      <c r="E94" s="25" t="s">
        <v>38</v>
      </c>
      <c r="F94" s="42">
        <f>AVERAGE(B94:B97)</f>
        <v>0</v>
      </c>
      <c r="N94" s="25"/>
      <c r="O94" s="25"/>
      <c r="P94" s="25"/>
    </row>
    <row r="95" spans="1:16" x14ac:dyDescent="0.25">
      <c r="A95" s="40" t="s">
        <v>4</v>
      </c>
      <c r="B95" s="31">
        <f>ROUND(D78,15)</f>
        <v>0</v>
      </c>
      <c r="C95" s="28">
        <f>(B95-$F$94)*(B95-$F$94)</f>
        <v>0</v>
      </c>
      <c r="D95" s="27"/>
      <c r="E95" s="27"/>
      <c r="F95" s="41"/>
      <c r="N95" s="25"/>
      <c r="O95" s="25"/>
      <c r="P95" s="25"/>
    </row>
    <row r="96" spans="1:16" x14ac:dyDescent="0.25">
      <c r="A96" s="40" t="s">
        <v>3</v>
      </c>
      <c r="B96" s="31">
        <f>ROUND(D79,15)</f>
        <v>0</v>
      </c>
      <c r="C96" s="28">
        <f>(B96-$F$94)*(B96-$F$94)</f>
        <v>0</v>
      </c>
      <c r="D96" s="27"/>
      <c r="E96" s="27"/>
      <c r="F96" s="41"/>
      <c r="N96" s="25"/>
      <c r="O96" s="25"/>
      <c r="P96" s="25"/>
    </row>
    <row r="97" spans="1:16" x14ac:dyDescent="0.25">
      <c r="A97" s="40" t="s">
        <v>2</v>
      </c>
      <c r="B97" s="31">
        <f>ROUND(D80,15)</f>
        <v>0</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ht="16.5" thickBot="1" x14ac:dyDescent="0.3">
      <c r="C103" s="27"/>
      <c r="D103" s="27"/>
      <c r="E103" s="27"/>
      <c r="N103" s="25"/>
      <c r="O103" s="25"/>
      <c r="P103" s="25"/>
    </row>
    <row r="104" spans="1:16" ht="16.5" thickBot="1" x14ac:dyDescent="0.3">
      <c r="A104" s="193" t="s">
        <v>65</v>
      </c>
      <c r="B104" s="194">
        <f>S66/(SUM(1+B68+B69))</f>
        <v>1</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DPT/T/SoFNyIoirA8mlKms/+XXDWgwt8XCVEWpm2Ncui7QJLWXWd9sGYTqTbInlBw/JpgSqy4usz4SeJIrfN+w==" saltValue="nXneLCljh+C35DkK2lCKUA==" spinCount="100000" sheet="1" objects="1" scenarios="1"/>
  <mergeCells count="16">
    <mergeCell ref="A51:A58"/>
    <mergeCell ref="A59:A62"/>
    <mergeCell ref="A63:A64"/>
    <mergeCell ref="J1:K1"/>
    <mergeCell ref="L1:M1"/>
    <mergeCell ref="N1:O1"/>
    <mergeCell ref="A3:A34"/>
    <mergeCell ref="A35:A50"/>
    <mergeCell ref="F1:G1"/>
    <mergeCell ref="H1:I1"/>
    <mergeCell ref="S63:S64"/>
    <mergeCell ref="P1:R1"/>
    <mergeCell ref="S3:S34"/>
    <mergeCell ref="S35:S50"/>
    <mergeCell ref="S51:S58"/>
    <mergeCell ref="S59:S62"/>
  </mergeCells>
  <conditionalFormatting sqref="B81">
    <cfRule type="containsText" dxfId="47" priority="6" operator="containsText" text="WAHR">
      <formula>NOT(ISERROR(SEARCH("WAHR",B81)))</formula>
    </cfRule>
    <cfRule type="containsText" dxfId="46" priority="7" operator="containsText" text="FALSCH">
      <formula>NOT(ISERROR(SEARCH("FALSCH",B81)))</formula>
    </cfRule>
  </conditionalFormatting>
  <conditionalFormatting sqref="I92:J103 L104:M1048576">
    <cfRule type="expression" dxfId="45" priority="70">
      <formula>IF(#REF!="FALSCH", , )</formula>
    </cfRule>
  </conditionalFormatting>
  <conditionalFormatting sqref="L1:M91">
    <cfRule type="expression" dxfId="44" priority="1">
      <formula>IF(#REF!="FALSCH", , )</formula>
    </cfRule>
  </conditionalFormatting>
  <conditionalFormatting sqref="N2:P2">
    <cfRule type="expression" dxfId="43" priority="60">
      <formula>IF(#REF!="FALSCH", , )</formula>
    </cfRule>
  </conditionalFormatting>
  <conditionalFormatting sqref="R2 T2">
    <cfRule type="expression" dxfId="42" priority="61">
      <formula>IF(#REF!="FALSCH", , )</formula>
    </cfRule>
  </conditionalFormatting>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5"/>
  <dimension ref="A1:BG82"/>
  <sheetViews>
    <sheetView zoomScaleNormal="100" workbookViewId="0">
      <pane xSplit="1" ySplit="2" topLeftCell="J60"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2"/>
    <col min="2" max="8" width="15.125" style="2" bestFit="1" customWidth="1"/>
    <col min="9" max="9" width="15.125" style="13" customWidth="1"/>
    <col min="10" max="10" width="15.125" style="2" bestFit="1" customWidth="1"/>
    <col min="11" max="11" width="15.125" style="2" customWidth="1"/>
    <col min="12" max="12" width="15.125" style="13" customWidth="1"/>
    <col min="13" max="13" width="10.875" style="2" customWidth="1"/>
    <col min="14" max="14" width="15.125" style="2" customWidth="1"/>
    <col min="15" max="15" width="15.125" style="13" customWidth="1"/>
    <col min="16" max="16" width="10.875" style="2" customWidth="1"/>
    <col min="17" max="17" width="15.125" style="2" customWidth="1"/>
    <col min="18" max="18" width="15.125" style="13" customWidth="1"/>
    <col min="19" max="19" width="10.875" style="2" customWidth="1"/>
    <col min="20" max="20" width="15.125" style="72" customWidth="1"/>
    <col min="21" max="21" width="10.875" style="2"/>
    <col min="22" max="22" width="13" style="2" bestFit="1" customWidth="1"/>
    <col min="23" max="16384" width="10.875" style="2"/>
  </cols>
  <sheetData>
    <row r="1" spans="1:59" x14ac:dyDescent="0.25">
      <c r="B1" s="8"/>
      <c r="C1" s="8"/>
      <c r="D1" s="8"/>
      <c r="E1" s="8"/>
      <c r="F1" s="8"/>
      <c r="G1" s="8"/>
      <c r="H1" s="310" t="s">
        <v>16</v>
      </c>
      <c r="I1" s="12" t="s">
        <v>5</v>
      </c>
      <c r="J1" s="8"/>
      <c r="K1" s="8"/>
      <c r="L1" s="12" t="s">
        <v>4</v>
      </c>
      <c r="M1" s="8"/>
      <c r="N1" s="8"/>
      <c r="O1" s="12" t="s">
        <v>3</v>
      </c>
      <c r="P1" s="8"/>
      <c r="Q1" s="8"/>
      <c r="R1" s="12" t="s">
        <v>2</v>
      </c>
      <c r="S1" s="8"/>
      <c r="T1" s="67"/>
    </row>
    <row r="2" spans="1:59" s="1" customFormat="1" x14ac:dyDescent="0.25">
      <c r="A2" s="1" t="s">
        <v>15</v>
      </c>
      <c r="B2" s="1" t="s">
        <v>14</v>
      </c>
      <c r="C2" s="1" t="s">
        <v>13</v>
      </c>
      <c r="D2" s="1" t="s">
        <v>12</v>
      </c>
      <c r="E2" s="1" t="s">
        <v>11</v>
      </c>
      <c r="F2" s="1" t="s">
        <v>10</v>
      </c>
      <c r="G2" s="1" t="s">
        <v>9</v>
      </c>
      <c r="H2" s="294"/>
      <c r="I2" s="64" t="s">
        <v>15</v>
      </c>
      <c r="J2" s="4" t="s">
        <v>31</v>
      </c>
      <c r="K2" s="4"/>
      <c r="L2" s="64" t="s">
        <v>15</v>
      </c>
      <c r="M2" s="4" t="s">
        <v>31</v>
      </c>
      <c r="O2" s="65" t="s">
        <v>15</v>
      </c>
      <c r="P2" s="1" t="s">
        <v>31</v>
      </c>
      <c r="R2" s="65" t="s">
        <v>15</v>
      </c>
      <c r="S2" s="1" t="s">
        <v>31</v>
      </c>
      <c r="T2" s="68"/>
    </row>
    <row r="3" spans="1:59" x14ac:dyDescent="0.25">
      <c r="A3" s="2">
        <v>1</v>
      </c>
      <c r="B3" s="21">
        <f>APA_LLL4!$L$3</f>
        <v>1</v>
      </c>
      <c r="C3" s="21">
        <f>APA_LLL4!$L$35</f>
        <v>0.5</v>
      </c>
      <c r="D3" s="21">
        <f>APA_LLL4!$L$51</f>
        <v>0.52435897435897438</v>
      </c>
      <c r="E3" s="21">
        <f>APA_LLL4!$L$59</f>
        <v>0.49999999999999967</v>
      </c>
      <c r="F3" s="21">
        <f>APA_LLL4!$L$63</f>
        <v>0.5</v>
      </c>
      <c r="G3" s="20">
        <f>APA_LLL4!$L$65</f>
        <v>0.5</v>
      </c>
      <c r="H3" s="20">
        <f>B3*C3*D3*E3*F3*G3</f>
        <v>3.2772435897435878E-2</v>
      </c>
      <c r="I3" s="66">
        <f>$B$69</f>
        <v>1</v>
      </c>
      <c r="J3" s="61">
        <v>1</v>
      </c>
      <c r="K3" s="20">
        <f t="shared" ref="K3:K34" si="0">I3*H3</f>
        <v>3.2772435897435878E-2</v>
      </c>
      <c r="L3" s="66">
        <f>$B$73</f>
        <v>0.5</v>
      </c>
      <c r="M3" s="61" t="s">
        <v>62</v>
      </c>
      <c r="N3" s="20">
        <f t="shared" ref="N3:N34" si="1">L3*H3</f>
        <v>1.6386217948717939E-2</v>
      </c>
      <c r="O3" s="66">
        <f>$B$74</f>
        <v>0</v>
      </c>
      <c r="P3" s="61" t="s">
        <v>63</v>
      </c>
      <c r="Q3" s="20">
        <f t="shared" ref="Q3:Q34" si="2">O3*H3</f>
        <v>0</v>
      </c>
      <c r="R3" s="66">
        <f>$B$76</f>
        <v>0</v>
      </c>
      <c r="S3" s="157">
        <v>0</v>
      </c>
      <c r="T3" s="71">
        <f t="shared" ref="T3:T34" si="3">R3*H3</f>
        <v>0</v>
      </c>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row>
    <row r="4" spans="1:59" x14ac:dyDescent="0.25">
      <c r="A4" s="2">
        <v>2</v>
      </c>
      <c r="B4" s="21">
        <f>APA_LLL4!$M$3</f>
        <v>0</v>
      </c>
      <c r="C4" s="21">
        <f>APA_LLL4!$L$35</f>
        <v>0.5</v>
      </c>
      <c r="D4" s="21">
        <f>APA_LLL4!$L$51</f>
        <v>0.52435897435897438</v>
      </c>
      <c r="E4" s="21">
        <f>APA_LLL4!$L$59</f>
        <v>0.49999999999999967</v>
      </c>
      <c r="F4" s="21">
        <f>APA_LLL4!$L$63</f>
        <v>0.5</v>
      </c>
      <c r="G4" s="20">
        <f>APA_LLL4!$L$65</f>
        <v>0.5</v>
      </c>
      <c r="H4" s="20">
        <f t="shared" ref="H4:H66" si="4">B4*C4*D4*E4*F4*G4</f>
        <v>0</v>
      </c>
      <c r="I4" s="66">
        <f>$B$71</f>
        <v>0.75</v>
      </c>
      <c r="J4" s="61" t="s">
        <v>28</v>
      </c>
      <c r="K4" s="20">
        <f t="shared" si="0"/>
        <v>0</v>
      </c>
      <c r="L4" s="66">
        <f>$B$71</f>
        <v>0.75</v>
      </c>
      <c r="M4" s="61" t="s">
        <v>28</v>
      </c>
      <c r="N4" s="20">
        <f>L4*H4</f>
        <v>0</v>
      </c>
      <c r="O4" s="66">
        <f>$B$75</f>
        <v>0</v>
      </c>
      <c r="P4" s="61" t="s">
        <v>29</v>
      </c>
      <c r="Q4" s="20">
        <f t="shared" si="2"/>
        <v>0</v>
      </c>
      <c r="R4" s="66">
        <f>$B$75</f>
        <v>0</v>
      </c>
      <c r="S4" s="157" t="s">
        <v>29</v>
      </c>
      <c r="T4" s="71">
        <f t="shared" si="3"/>
        <v>0</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row>
    <row r="5" spans="1:59" x14ac:dyDescent="0.25">
      <c r="A5" s="2">
        <v>3</v>
      </c>
      <c r="B5" s="21">
        <f>APA_LLL4!$L$4</f>
        <v>1</v>
      </c>
      <c r="C5" s="21">
        <f>APA_LLL4!$M$35</f>
        <v>0.5</v>
      </c>
      <c r="D5" s="21">
        <f>APA_LLL4!$L$51</f>
        <v>0.52435897435897438</v>
      </c>
      <c r="E5" s="21">
        <f>APA_LLL4!$L$59</f>
        <v>0.49999999999999967</v>
      </c>
      <c r="F5" s="21">
        <f>APA_LLL4!$L$63</f>
        <v>0.5</v>
      </c>
      <c r="G5" s="20">
        <f>APA_LLL4!$L$65</f>
        <v>0.5</v>
      </c>
      <c r="H5" s="20">
        <f t="shared" si="4"/>
        <v>3.2772435897435878E-2</v>
      </c>
      <c r="I5" s="66">
        <f>$B$69</f>
        <v>1</v>
      </c>
      <c r="J5" s="61">
        <v>1</v>
      </c>
      <c r="K5" s="20">
        <f t="shared" si="0"/>
        <v>3.2772435897435878E-2</v>
      </c>
      <c r="L5" s="66">
        <f>$B$74</f>
        <v>0</v>
      </c>
      <c r="M5" s="61" t="s">
        <v>63</v>
      </c>
      <c r="N5" s="20">
        <f t="shared" si="1"/>
        <v>0</v>
      </c>
      <c r="O5" s="66">
        <f>$B$73</f>
        <v>0.5</v>
      </c>
      <c r="P5" s="61" t="s">
        <v>62</v>
      </c>
      <c r="Q5" s="20">
        <f t="shared" si="2"/>
        <v>1.6386217948717939E-2</v>
      </c>
      <c r="R5" s="66">
        <f>$B$76</f>
        <v>0</v>
      </c>
      <c r="S5" s="157">
        <v>0</v>
      </c>
      <c r="T5" s="71">
        <f t="shared" si="3"/>
        <v>0</v>
      </c>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row>
    <row r="6" spans="1:59" x14ac:dyDescent="0.25">
      <c r="A6" s="2">
        <v>4</v>
      </c>
      <c r="B6" s="21">
        <f>APA_LLL4!$M$4</f>
        <v>0</v>
      </c>
      <c r="C6" s="21">
        <f>APA_LLL4!$M$35</f>
        <v>0.5</v>
      </c>
      <c r="D6" s="21">
        <f>APA_LLL4!$L$51</f>
        <v>0.52435897435897438</v>
      </c>
      <c r="E6" s="21">
        <f>APA_LLL4!$L$59</f>
        <v>0.49999999999999967</v>
      </c>
      <c r="F6" s="21">
        <f>APA_LLL4!$L$63</f>
        <v>0.5</v>
      </c>
      <c r="G6" s="20">
        <f>APA_LLL4!$L$65</f>
        <v>0.5</v>
      </c>
      <c r="H6" s="20">
        <f t="shared" si="4"/>
        <v>0</v>
      </c>
      <c r="I6" s="66">
        <f>$B$71</f>
        <v>0.75</v>
      </c>
      <c r="J6" s="61" t="s">
        <v>28</v>
      </c>
      <c r="K6" s="20">
        <f t="shared" si="0"/>
        <v>0</v>
      </c>
      <c r="L6" s="66">
        <f>$B$75</f>
        <v>0</v>
      </c>
      <c r="M6" s="61" t="s">
        <v>29</v>
      </c>
      <c r="N6" s="20">
        <f t="shared" si="1"/>
        <v>0</v>
      </c>
      <c r="O6" s="66">
        <f>$B$71</f>
        <v>0.75</v>
      </c>
      <c r="P6" s="61" t="s">
        <v>28</v>
      </c>
      <c r="Q6" s="20">
        <f t="shared" si="2"/>
        <v>0</v>
      </c>
      <c r="R6" s="66">
        <f>$B$75</f>
        <v>0</v>
      </c>
      <c r="S6" s="157" t="s">
        <v>29</v>
      </c>
      <c r="T6" s="71">
        <f t="shared" si="3"/>
        <v>0</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row>
    <row r="7" spans="1:59" x14ac:dyDescent="0.25">
      <c r="A7" s="2">
        <v>5</v>
      </c>
      <c r="B7" s="21">
        <f>APA_LLL4!$L$5</f>
        <v>0.5</v>
      </c>
      <c r="C7" s="21">
        <f>APA_LLL4!$L$36</f>
        <v>0.96153846153846156</v>
      </c>
      <c r="D7" s="21">
        <f>APA_LLL4!$M$51</f>
        <v>0.47564102564102562</v>
      </c>
      <c r="E7" s="21">
        <f>APA_LLL4!$L$59</f>
        <v>0.49999999999999967</v>
      </c>
      <c r="F7" s="21">
        <f>APA_LLL4!$L$63</f>
        <v>0.5</v>
      </c>
      <c r="G7" s="20">
        <f>APA_LLL4!$L$65</f>
        <v>0.5</v>
      </c>
      <c r="H7" s="20">
        <f t="shared" si="4"/>
        <v>2.8584196252465464E-2</v>
      </c>
      <c r="I7" s="66">
        <f>$B$70</f>
        <v>0.5</v>
      </c>
      <c r="J7" s="158" t="s">
        <v>27</v>
      </c>
      <c r="K7" s="20">
        <f t="shared" si="0"/>
        <v>1.4292098126232732E-2</v>
      </c>
      <c r="L7" s="66">
        <f>$B$70</f>
        <v>0.5</v>
      </c>
      <c r="M7" s="61" t="s">
        <v>27</v>
      </c>
      <c r="N7" s="20">
        <f t="shared" si="1"/>
        <v>1.4292098126232732E-2</v>
      </c>
      <c r="O7" s="66">
        <f>$B$70</f>
        <v>0.5</v>
      </c>
      <c r="P7" s="158" t="s">
        <v>27</v>
      </c>
      <c r="Q7" s="20">
        <f t="shared" si="2"/>
        <v>1.4292098126232732E-2</v>
      </c>
      <c r="R7" s="66">
        <f>$B$76</f>
        <v>0</v>
      </c>
      <c r="S7" s="157">
        <v>0</v>
      </c>
      <c r="T7" s="71">
        <f t="shared" si="3"/>
        <v>0</v>
      </c>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row>
    <row r="8" spans="1:59" x14ac:dyDescent="0.25">
      <c r="A8" s="2">
        <v>6</v>
      </c>
      <c r="B8" s="21">
        <f>APA_LLL4!$M$5</f>
        <v>0.5</v>
      </c>
      <c r="C8" s="21">
        <f>APA_LLL4!$L$36</f>
        <v>0.96153846153846156</v>
      </c>
      <c r="D8" s="21">
        <f>APA_LLL4!$M$51</f>
        <v>0.47564102564102562</v>
      </c>
      <c r="E8" s="21">
        <f>APA_LLL4!$L$59</f>
        <v>0.49999999999999967</v>
      </c>
      <c r="F8" s="21">
        <f>APA_LLL4!$L$63</f>
        <v>0.5</v>
      </c>
      <c r="G8" s="20">
        <f>APA_LLL4!$L$65</f>
        <v>0.5</v>
      </c>
      <c r="H8" s="20">
        <f t="shared" si="4"/>
        <v>2.8584196252465464E-2</v>
      </c>
      <c r="I8" s="66">
        <f>$B$73</f>
        <v>0.5</v>
      </c>
      <c r="J8" s="61" t="s">
        <v>62</v>
      </c>
      <c r="K8" s="20">
        <f t="shared" si="0"/>
        <v>1.4292098126232732E-2</v>
      </c>
      <c r="L8" s="66">
        <f>$B$74</f>
        <v>0</v>
      </c>
      <c r="M8" s="61" t="s">
        <v>63</v>
      </c>
      <c r="N8" s="20">
        <f t="shared" si="1"/>
        <v>0</v>
      </c>
      <c r="O8" s="66">
        <f>$B$69</f>
        <v>1</v>
      </c>
      <c r="P8" s="61">
        <v>1</v>
      </c>
      <c r="Q8" s="20">
        <f t="shared" si="2"/>
        <v>2.8584196252465464E-2</v>
      </c>
      <c r="R8" s="66">
        <f>$B$76</f>
        <v>0</v>
      </c>
      <c r="S8" s="157">
        <v>0</v>
      </c>
      <c r="T8" s="71">
        <f t="shared" si="3"/>
        <v>0</v>
      </c>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row>
    <row r="9" spans="1:59" x14ac:dyDescent="0.25">
      <c r="A9" s="2">
        <v>7</v>
      </c>
      <c r="B9" s="21">
        <f>APA_LLL4!$L$6</f>
        <v>0.7857142857142857</v>
      </c>
      <c r="C9" s="21">
        <f>APA_LLL4!$M$36</f>
        <v>3.8461538461538436E-2</v>
      </c>
      <c r="D9" s="21">
        <f>APA_LLL4!$M$51</f>
        <v>0.47564102564102562</v>
      </c>
      <c r="E9" s="21">
        <f>APA_LLL4!$L$59</f>
        <v>0.49999999999999967</v>
      </c>
      <c r="F9" s="21">
        <f>APA_LLL4!$L$63</f>
        <v>0.5</v>
      </c>
      <c r="G9" s="20">
        <f>APA_LLL4!$L$65</f>
        <v>0.5</v>
      </c>
      <c r="H9" s="20">
        <f t="shared" si="4"/>
        <v>1.7967209072978277E-3</v>
      </c>
      <c r="I9" s="66">
        <f>$B$75</f>
        <v>0</v>
      </c>
      <c r="J9" s="61" t="s">
        <v>29</v>
      </c>
      <c r="K9" s="20">
        <f t="shared" si="0"/>
        <v>0</v>
      </c>
      <c r="L9" s="66">
        <f>$B$71</f>
        <v>0.75</v>
      </c>
      <c r="M9" s="61" t="s">
        <v>28</v>
      </c>
      <c r="N9" s="20">
        <f t="shared" si="1"/>
        <v>1.3475406804733707E-3</v>
      </c>
      <c r="O9" s="66">
        <f>$B$71</f>
        <v>0.75</v>
      </c>
      <c r="P9" s="61" t="s">
        <v>28</v>
      </c>
      <c r="Q9" s="20">
        <f t="shared" si="2"/>
        <v>1.3475406804733707E-3</v>
      </c>
      <c r="R9" s="66">
        <f>$B$75</f>
        <v>0</v>
      </c>
      <c r="S9" s="157" t="s">
        <v>29</v>
      </c>
      <c r="T9" s="71">
        <f t="shared" si="3"/>
        <v>0</v>
      </c>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row>
    <row r="10" spans="1:59" x14ac:dyDescent="0.25">
      <c r="A10" s="2">
        <v>8</v>
      </c>
      <c r="B10" s="21">
        <f>APA_LLL4!$M$6</f>
        <v>0.2142857142857143</v>
      </c>
      <c r="C10" s="21">
        <f>APA_LLL4!$M$36</f>
        <v>3.8461538461538436E-2</v>
      </c>
      <c r="D10" s="21">
        <f>APA_LLL4!$M$51</f>
        <v>0.47564102564102562</v>
      </c>
      <c r="E10" s="21">
        <f>APA_LLL4!$L$59</f>
        <v>0.49999999999999967</v>
      </c>
      <c r="F10" s="21">
        <f>APA_LLL4!$L$63</f>
        <v>0.5</v>
      </c>
      <c r="G10" s="20">
        <f>APA_LLL4!$L$65</f>
        <v>0.5</v>
      </c>
      <c r="H10" s="20">
        <f t="shared" si="4"/>
        <v>4.9001479289940769E-4</v>
      </c>
      <c r="I10" s="66">
        <f>$B$72</f>
        <v>0.16666666666666666</v>
      </c>
      <c r="J10" s="61" t="s">
        <v>21</v>
      </c>
      <c r="K10" s="20">
        <f t="shared" si="0"/>
        <v>8.1669132149901272E-5</v>
      </c>
      <c r="L10" s="66">
        <f>$B$72</f>
        <v>0.16666666666666666</v>
      </c>
      <c r="M10" s="61" t="s">
        <v>21</v>
      </c>
      <c r="N10" s="20">
        <f t="shared" si="1"/>
        <v>8.1669132149901272E-5</v>
      </c>
      <c r="O10" s="66">
        <f>$B$69</f>
        <v>1</v>
      </c>
      <c r="P10" s="61">
        <v>1</v>
      </c>
      <c r="Q10" s="20">
        <f t="shared" si="2"/>
        <v>4.9001479289940769E-4</v>
      </c>
      <c r="R10" s="66">
        <f>$B$72</f>
        <v>0.16666666666666666</v>
      </c>
      <c r="S10" s="157" t="s">
        <v>21</v>
      </c>
      <c r="T10" s="71">
        <f t="shared" si="3"/>
        <v>8.1669132149901272E-5</v>
      </c>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row>
    <row r="11" spans="1:59" x14ac:dyDescent="0.25">
      <c r="A11" s="2">
        <v>9</v>
      </c>
      <c r="B11" s="21">
        <f>APA_LLL4!$L$7</f>
        <v>0.21428571428571427</v>
      </c>
      <c r="C11" s="21">
        <f>APA_LLL4!$L$37</f>
        <v>3.8461538461538457E-2</v>
      </c>
      <c r="D11" s="21">
        <f>APA_LLL4!$L$52</f>
        <v>0.47564102564102562</v>
      </c>
      <c r="E11" s="21">
        <f>APA_LLL4!$M$59</f>
        <v>0.50000000000000033</v>
      </c>
      <c r="F11" s="21">
        <f>APA_LLL4!$L$63</f>
        <v>0.5</v>
      </c>
      <c r="G11" s="20">
        <f>APA_LLL4!$L$65</f>
        <v>0.5</v>
      </c>
      <c r="H11" s="20">
        <f t="shared" si="4"/>
        <v>4.9001479289940844E-4</v>
      </c>
      <c r="I11" s="66">
        <f>$B$69</f>
        <v>1</v>
      </c>
      <c r="J11" s="61">
        <v>1</v>
      </c>
      <c r="K11" s="20">
        <f t="shared" si="0"/>
        <v>4.9001479289940844E-4</v>
      </c>
      <c r="L11" s="66">
        <f>$B$72</f>
        <v>0.16666666666666666</v>
      </c>
      <c r="M11" s="61" t="s">
        <v>21</v>
      </c>
      <c r="N11" s="20">
        <f t="shared" si="1"/>
        <v>8.1669132149901407E-5</v>
      </c>
      <c r="O11" s="66">
        <f>$B$72</f>
        <v>0.16666666666666666</v>
      </c>
      <c r="P11" s="61" t="s">
        <v>21</v>
      </c>
      <c r="Q11" s="20">
        <f t="shared" si="2"/>
        <v>8.1669132149901407E-5</v>
      </c>
      <c r="R11" s="66">
        <f>$B$72</f>
        <v>0.16666666666666666</v>
      </c>
      <c r="S11" s="157" t="s">
        <v>21</v>
      </c>
      <c r="T11" s="71">
        <f t="shared" si="3"/>
        <v>8.1669132149901407E-5</v>
      </c>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row>
    <row r="12" spans="1:59" x14ac:dyDescent="0.25">
      <c r="A12" s="2">
        <v>10</v>
      </c>
      <c r="B12" s="21">
        <f>APA_LLL4!$M$7</f>
        <v>0.7857142857142857</v>
      </c>
      <c r="C12" s="21">
        <f>APA_LLL4!$L$37</f>
        <v>3.8461538461538457E-2</v>
      </c>
      <c r="D12" s="21">
        <f>APA_LLL4!$L$52</f>
        <v>0.47564102564102562</v>
      </c>
      <c r="E12" s="21">
        <f>APA_LLL4!$M$59</f>
        <v>0.50000000000000033</v>
      </c>
      <c r="F12" s="21">
        <f>APA_LLL4!$L$63</f>
        <v>0.5</v>
      </c>
      <c r="G12" s="20">
        <f>APA_LLL4!$L$65</f>
        <v>0.5</v>
      </c>
      <c r="H12" s="20">
        <f t="shared" si="4"/>
        <v>1.7967209072978314E-3</v>
      </c>
      <c r="I12" s="66">
        <f>$B$71</f>
        <v>0.75</v>
      </c>
      <c r="J12" s="61" t="s">
        <v>28</v>
      </c>
      <c r="K12" s="20">
        <f t="shared" si="0"/>
        <v>1.3475406804733735E-3</v>
      </c>
      <c r="L12" s="66">
        <f>$B$75</f>
        <v>0</v>
      </c>
      <c r="M12" s="61" t="s">
        <v>29</v>
      </c>
      <c r="N12" s="20">
        <f t="shared" si="1"/>
        <v>0</v>
      </c>
      <c r="O12" s="66">
        <f>$B$75</f>
        <v>0</v>
      </c>
      <c r="P12" s="61" t="s">
        <v>29</v>
      </c>
      <c r="Q12" s="20">
        <f t="shared" si="2"/>
        <v>0</v>
      </c>
      <c r="R12" s="66">
        <f>$B$71</f>
        <v>0.75</v>
      </c>
      <c r="S12" s="157" t="s">
        <v>28</v>
      </c>
      <c r="T12" s="71">
        <f t="shared" si="3"/>
        <v>1.3475406804733735E-3</v>
      </c>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row>
    <row r="13" spans="1:59" x14ac:dyDescent="0.25">
      <c r="A13" s="2">
        <v>11</v>
      </c>
      <c r="B13" s="21">
        <f>APA_LLL4!$L$8</f>
        <v>0.5</v>
      </c>
      <c r="C13" s="21">
        <f>APA_LLL4!$M$37</f>
        <v>0.96153846153846156</v>
      </c>
      <c r="D13" s="21">
        <f>APA_LLL4!$L$52</f>
        <v>0.47564102564102562</v>
      </c>
      <c r="E13" s="21">
        <f>APA_LLL4!$M$59</f>
        <v>0.50000000000000033</v>
      </c>
      <c r="F13" s="21">
        <f>APA_LLL4!$L$63</f>
        <v>0.5</v>
      </c>
      <c r="G13" s="20">
        <f>APA_LLL4!$L$65</f>
        <v>0.5</v>
      </c>
      <c r="H13" s="20">
        <f t="shared" si="4"/>
        <v>2.8584196252465499E-2</v>
      </c>
      <c r="I13" s="66">
        <f>$B$69</f>
        <v>1</v>
      </c>
      <c r="J13" s="61">
        <v>1</v>
      </c>
      <c r="K13" s="20">
        <f t="shared" si="0"/>
        <v>2.8584196252465499E-2</v>
      </c>
      <c r="L13" s="66">
        <f>$B$76</f>
        <v>0</v>
      </c>
      <c r="M13" s="61">
        <v>0</v>
      </c>
      <c r="N13" s="20">
        <f t="shared" si="1"/>
        <v>0</v>
      </c>
      <c r="O13" s="66">
        <f>$B$73</f>
        <v>0.5</v>
      </c>
      <c r="P13" s="61" t="s">
        <v>62</v>
      </c>
      <c r="Q13" s="20">
        <f t="shared" si="2"/>
        <v>1.429209812623275E-2</v>
      </c>
      <c r="R13" s="66">
        <f>$B$74</f>
        <v>0</v>
      </c>
      <c r="S13" s="157" t="s">
        <v>63</v>
      </c>
      <c r="T13" s="71">
        <f t="shared" si="3"/>
        <v>0</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row>
    <row r="14" spans="1:59" x14ac:dyDescent="0.25">
      <c r="A14" s="2">
        <v>12</v>
      </c>
      <c r="B14" s="21">
        <f>APA_LLL4!$M$8</f>
        <v>0.5</v>
      </c>
      <c r="C14" s="21">
        <f>APA_LLL4!$M$37</f>
        <v>0.96153846153846156</v>
      </c>
      <c r="D14" s="21">
        <f>APA_LLL4!$L$52</f>
        <v>0.47564102564102562</v>
      </c>
      <c r="E14" s="21">
        <f>APA_LLL4!$M$59</f>
        <v>0.50000000000000033</v>
      </c>
      <c r="F14" s="21">
        <f>APA_LLL4!$L$63</f>
        <v>0.5</v>
      </c>
      <c r="G14" s="20">
        <f>APA_LLL4!$L$65</f>
        <v>0.5</v>
      </c>
      <c r="H14" s="20">
        <f t="shared" si="4"/>
        <v>2.8584196252465499E-2</v>
      </c>
      <c r="I14" s="66">
        <f>$B$70</f>
        <v>0.5</v>
      </c>
      <c r="J14" s="158" t="s">
        <v>27</v>
      </c>
      <c r="K14" s="20">
        <f t="shared" si="0"/>
        <v>1.429209812623275E-2</v>
      </c>
      <c r="L14" s="66">
        <f>$B$76</f>
        <v>0</v>
      </c>
      <c r="M14" s="61">
        <v>0</v>
      </c>
      <c r="N14" s="20">
        <f t="shared" si="1"/>
        <v>0</v>
      </c>
      <c r="O14" s="66">
        <f>$B$70</f>
        <v>0.5</v>
      </c>
      <c r="P14" s="158" t="s">
        <v>27</v>
      </c>
      <c r="Q14" s="20">
        <f t="shared" si="2"/>
        <v>1.429209812623275E-2</v>
      </c>
      <c r="R14" s="66">
        <f>$B$70</f>
        <v>0.5</v>
      </c>
      <c r="S14" s="157" t="s">
        <v>27</v>
      </c>
      <c r="T14" s="71">
        <f t="shared" si="3"/>
        <v>1.429209812623275E-2</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row>
    <row r="15" spans="1:59" x14ac:dyDescent="0.25">
      <c r="A15" s="2">
        <v>13</v>
      </c>
      <c r="B15" s="21">
        <f>APA_LLL4!$L$9</f>
        <v>0</v>
      </c>
      <c r="C15" s="21">
        <f>APA_LLL4!$L$38</f>
        <v>0.5</v>
      </c>
      <c r="D15" s="21">
        <f>APA_LLL4!$M$52</f>
        <v>0.52435897435897438</v>
      </c>
      <c r="E15" s="21">
        <f>APA_LLL4!$M$59</f>
        <v>0.50000000000000033</v>
      </c>
      <c r="F15" s="21">
        <f>APA_LLL4!$L$63</f>
        <v>0.5</v>
      </c>
      <c r="G15" s="20">
        <f>APA_LLL4!$L$65</f>
        <v>0.5</v>
      </c>
      <c r="H15" s="20">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157" t="s">
        <v>29</v>
      </c>
      <c r="T15" s="71">
        <f t="shared" si="3"/>
        <v>0</v>
      </c>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row>
    <row r="16" spans="1:59" x14ac:dyDescent="0.25">
      <c r="A16" s="2">
        <v>14</v>
      </c>
      <c r="B16" s="21">
        <f>APA_LLL4!$M$9</f>
        <v>1</v>
      </c>
      <c r="C16" s="21">
        <f>APA_LLL4!$L$38</f>
        <v>0.5</v>
      </c>
      <c r="D16" s="21">
        <f>APA_LLL4!$M$52</f>
        <v>0.52435897435897438</v>
      </c>
      <c r="E16" s="21">
        <f>APA_LLL4!$M$59</f>
        <v>0.50000000000000033</v>
      </c>
      <c r="F16" s="21">
        <f>APA_LLL4!$L$63</f>
        <v>0.5</v>
      </c>
      <c r="G16" s="20">
        <f>APA_LLL4!$L$65</f>
        <v>0.5</v>
      </c>
      <c r="H16" s="20">
        <f t="shared" si="4"/>
        <v>3.277243589743592E-2</v>
      </c>
      <c r="I16" s="66">
        <f>$B$73</f>
        <v>0.5</v>
      </c>
      <c r="J16" s="61" t="s">
        <v>62</v>
      </c>
      <c r="K16" s="20">
        <f t="shared" si="0"/>
        <v>1.638621794871796E-2</v>
      </c>
      <c r="L16" s="66">
        <f>$B$76</f>
        <v>0</v>
      </c>
      <c r="M16" s="61">
        <v>0</v>
      </c>
      <c r="N16" s="20">
        <f t="shared" si="1"/>
        <v>0</v>
      </c>
      <c r="O16" s="154">
        <f>$B$69</f>
        <v>1</v>
      </c>
      <c r="P16" s="61">
        <v>1</v>
      </c>
      <c r="Q16" s="20">
        <f t="shared" si="2"/>
        <v>3.277243589743592E-2</v>
      </c>
      <c r="R16" s="66">
        <f>$B$74</f>
        <v>0</v>
      </c>
      <c r="S16" s="157" t="s">
        <v>63</v>
      </c>
      <c r="T16" s="71">
        <f t="shared" si="3"/>
        <v>0</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row>
    <row r="17" spans="1:59" x14ac:dyDescent="0.25">
      <c r="A17" s="2">
        <v>15</v>
      </c>
      <c r="B17" s="21">
        <f>APA_LLL4!$L$10</f>
        <v>0</v>
      </c>
      <c r="C17" s="21">
        <f>APA_LLL4!$M$38</f>
        <v>0.5</v>
      </c>
      <c r="D17" s="21">
        <f>APA_LLL4!$M$52</f>
        <v>0.52435897435897438</v>
      </c>
      <c r="E17" s="21">
        <f>APA_LLL4!$M$59</f>
        <v>0.50000000000000033</v>
      </c>
      <c r="F17" s="21">
        <f>APA_LLL4!$L$63</f>
        <v>0.5</v>
      </c>
      <c r="G17" s="20">
        <f>APA_LLL4!$L$65</f>
        <v>0.5</v>
      </c>
      <c r="H17" s="20">
        <f t="shared" si="4"/>
        <v>0</v>
      </c>
      <c r="I17" s="66">
        <f>$B$75</f>
        <v>0</v>
      </c>
      <c r="J17" s="61" t="s">
        <v>29</v>
      </c>
      <c r="K17" s="20">
        <f t="shared" si="0"/>
        <v>0</v>
      </c>
      <c r="L17" s="66">
        <f>$B$75</f>
        <v>0</v>
      </c>
      <c r="M17" s="61" t="s">
        <v>29</v>
      </c>
      <c r="N17" s="20">
        <f t="shared" si="1"/>
        <v>0</v>
      </c>
      <c r="O17" s="66">
        <f>$B$71</f>
        <v>0.75</v>
      </c>
      <c r="P17" s="61" t="s">
        <v>28</v>
      </c>
      <c r="Q17" s="20">
        <f t="shared" si="2"/>
        <v>0</v>
      </c>
      <c r="R17" s="66">
        <f>$B$71</f>
        <v>0.75</v>
      </c>
      <c r="S17" s="157" t="s">
        <v>28</v>
      </c>
      <c r="T17" s="71">
        <f t="shared" si="3"/>
        <v>0</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row>
    <row r="18" spans="1:59" x14ac:dyDescent="0.25">
      <c r="A18" s="2">
        <v>16</v>
      </c>
      <c r="B18" s="21">
        <f>APA_LLL4!$M$10</f>
        <v>1</v>
      </c>
      <c r="C18" s="21">
        <f>APA_LLL4!$M$38</f>
        <v>0.5</v>
      </c>
      <c r="D18" s="21">
        <f>APA_LLL4!$M$52</f>
        <v>0.52435897435897438</v>
      </c>
      <c r="E18" s="21">
        <f>APA_LLL4!$M$59</f>
        <v>0.50000000000000033</v>
      </c>
      <c r="F18" s="21">
        <f>APA_LLL4!$L$63</f>
        <v>0.5</v>
      </c>
      <c r="G18" s="20">
        <f>APA_LLL4!$L$65</f>
        <v>0.5</v>
      </c>
      <c r="H18" s="20">
        <f t="shared" si="4"/>
        <v>3.277243589743592E-2</v>
      </c>
      <c r="I18" s="66">
        <f>$B$74</f>
        <v>0</v>
      </c>
      <c r="J18" s="61" t="s">
        <v>63</v>
      </c>
      <c r="K18" s="20">
        <f t="shared" si="0"/>
        <v>0</v>
      </c>
      <c r="L18" s="66">
        <f>$B$76</f>
        <v>0</v>
      </c>
      <c r="M18" s="61">
        <v>0</v>
      </c>
      <c r="N18" s="20">
        <f t="shared" si="1"/>
        <v>0</v>
      </c>
      <c r="O18" s="66">
        <f>$B$69</f>
        <v>1</v>
      </c>
      <c r="P18" s="61">
        <v>1</v>
      </c>
      <c r="Q18" s="20">
        <f t="shared" si="2"/>
        <v>3.277243589743592E-2</v>
      </c>
      <c r="R18" s="66">
        <f>$B$73</f>
        <v>0.5</v>
      </c>
      <c r="S18" s="157" t="s">
        <v>62</v>
      </c>
      <c r="T18" s="71">
        <f t="shared" si="3"/>
        <v>1.638621794871796E-2</v>
      </c>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row>
    <row r="19" spans="1:59" x14ac:dyDescent="0.25">
      <c r="A19" s="2">
        <v>17</v>
      </c>
      <c r="B19" s="21">
        <f>APA_LLL4!$L$11</f>
        <v>1</v>
      </c>
      <c r="C19" s="21">
        <f>APA_LLL4!$L$39</f>
        <v>0.5</v>
      </c>
      <c r="D19" s="21">
        <f>APA_LLL4!$L$53</f>
        <v>0.52435897435897438</v>
      </c>
      <c r="E19" s="21">
        <f>APA_LLL4!$L$60</f>
        <v>0.49999999999999967</v>
      </c>
      <c r="F19" s="21">
        <f>APA_LLL4!$M$63</f>
        <v>0.5</v>
      </c>
      <c r="G19" s="20">
        <f>APA_LLL4!$L$65</f>
        <v>0.5</v>
      </c>
      <c r="H19" s="20">
        <f t="shared" si="4"/>
        <v>3.2772435897435878E-2</v>
      </c>
      <c r="I19" s="66">
        <f>$B$69</f>
        <v>1</v>
      </c>
      <c r="J19" s="61">
        <v>1</v>
      </c>
      <c r="K19" s="20">
        <f t="shared" si="0"/>
        <v>3.2772435897435878E-2</v>
      </c>
      <c r="L19" s="66">
        <f>$B$73</f>
        <v>0.5</v>
      </c>
      <c r="M19" s="61" t="s">
        <v>62</v>
      </c>
      <c r="N19" s="20">
        <f t="shared" si="1"/>
        <v>1.6386217948717939E-2</v>
      </c>
      <c r="O19" s="66">
        <f>$B$76</f>
        <v>0</v>
      </c>
      <c r="P19" s="157">
        <v>0</v>
      </c>
      <c r="Q19" s="20">
        <f t="shared" si="2"/>
        <v>0</v>
      </c>
      <c r="R19" s="66">
        <f>$B$74</f>
        <v>0</v>
      </c>
      <c r="S19" s="61" t="s">
        <v>63</v>
      </c>
      <c r="T19" s="71">
        <f t="shared" si="3"/>
        <v>0</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row>
    <row r="20" spans="1:59" x14ac:dyDescent="0.25">
      <c r="A20" s="2">
        <v>18</v>
      </c>
      <c r="B20" s="21">
        <f>APA_LLL4!$M$11</f>
        <v>0</v>
      </c>
      <c r="C20" s="21">
        <f>APA_LLL4!$L$39</f>
        <v>0.5</v>
      </c>
      <c r="D20" s="21">
        <f>APA_LLL4!$L$53</f>
        <v>0.52435897435897438</v>
      </c>
      <c r="E20" s="21">
        <f>APA_LLL4!$L$60</f>
        <v>0.49999999999999967</v>
      </c>
      <c r="F20" s="21">
        <f>APA_LLL4!$M$63</f>
        <v>0.5</v>
      </c>
      <c r="G20" s="20">
        <f>APA_LLL4!$L$65</f>
        <v>0.5</v>
      </c>
      <c r="H20" s="20">
        <f t="shared" si="4"/>
        <v>0</v>
      </c>
      <c r="I20" s="66">
        <f>$B$71</f>
        <v>0.75</v>
      </c>
      <c r="J20" s="61" t="s">
        <v>28</v>
      </c>
      <c r="K20" s="20">
        <f t="shared" si="0"/>
        <v>0</v>
      </c>
      <c r="L20" s="66">
        <f>$B$71</f>
        <v>0.75</v>
      </c>
      <c r="M20" s="61" t="s">
        <v>28</v>
      </c>
      <c r="N20" s="20">
        <f t="shared" si="1"/>
        <v>0</v>
      </c>
      <c r="O20" s="66">
        <f>$B$75</f>
        <v>0</v>
      </c>
      <c r="P20" s="157" t="s">
        <v>29</v>
      </c>
      <c r="Q20" s="20">
        <f t="shared" si="2"/>
        <v>0</v>
      </c>
      <c r="R20" s="66">
        <f>$B$75</f>
        <v>0</v>
      </c>
      <c r="S20" s="61" t="s">
        <v>29</v>
      </c>
      <c r="T20" s="71">
        <f t="shared" si="3"/>
        <v>0</v>
      </c>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row>
    <row r="21" spans="1:59" x14ac:dyDescent="0.25">
      <c r="A21" s="2">
        <v>19</v>
      </c>
      <c r="B21" s="21">
        <f>APA_LLL4!$L$12</f>
        <v>1</v>
      </c>
      <c r="C21" s="21">
        <f>APA_LLL4!$M$39</f>
        <v>0.5</v>
      </c>
      <c r="D21" s="21">
        <f>APA_LLL4!$L$53</f>
        <v>0.52435897435897438</v>
      </c>
      <c r="E21" s="21">
        <f>APA_LLL4!$L$60</f>
        <v>0.49999999999999967</v>
      </c>
      <c r="F21" s="21">
        <f>APA_LLL4!$M$63</f>
        <v>0.5</v>
      </c>
      <c r="G21" s="20">
        <f>APA_LLL4!$L$65</f>
        <v>0.5</v>
      </c>
      <c r="H21" s="20">
        <f t="shared" si="4"/>
        <v>3.2772435897435878E-2</v>
      </c>
      <c r="I21" s="66">
        <f>$B$69</f>
        <v>1</v>
      </c>
      <c r="J21" s="61">
        <v>1</v>
      </c>
      <c r="K21" s="20">
        <f t="shared" si="0"/>
        <v>3.2772435897435878E-2</v>
      </c>
      <c r="L21" s="66">
        <f>$B$74</f>
        <v>0</v>
      </c>
      <c r="M21" s="61" t="s">
        <v>63</v>
      </c>
      <c r="N21" s="20">
        <f t="shared" si="1"/>
        <v>0</v>
      </c>
      <c r="O21" s="66">
        <f>$B$76</f>
        <v>0</v>
      </c>
      <c r="P21" s="157">
        <v>0</v>
      </c>
      <c r="Q21" s="20">
        <f t="shared" si="2"/>
        <v>0</v>
      </c>
      <c r="R21" s="66">
        <f>$B$73</f>
        <v>0.5</v>
      </c>
      <c r="S21" s="61" t="s">
        <v>62</v>
      </c>
      <c r="T21" s="71">
        <f t="shared" si="3"/>
        <v>1.6386217948717939E-2</v>
      </c>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row>
    <row r="22" spans="1:59" x14ac:dyDescent="0.25">
      <c r="A22" s="2">
        <v>20</v>
      </c>
      <c r="B22" s="21">
        <f>APA_LLL4!$M$12</f>
        <v>0</v>
      </c>
      <c r="C22" s="21">
        <f>APA_LLL4!$M$39</f>
        <v>0.5</v>
      </c>
      <c r="D22" s="21">
        <f>APA_LLL4!$L$53</f>
        <v>0.52435897435897438</v>
      </c>
      <c r="E22" s="21">
        <f>APA_LLL4!$L$60</f>
        <v>0.49999999999999967</v>
      </c>
      <c r="F22" s="21">
        <f>APA_LLL4!$M$63</f>
        <v>0.5</v>
      </c>
      <c r="G22" s="20">
        <f>APA_LLL4!$L$65</f>
        <v>0.5</v>
      </c>
      <c r="H22" s="20">
        <f t="shared" si="4"/>
        <v>0</v>
      </c>
      <c r="I22" s="66">
        <f>$B$71</f>
        <v>0.75</v>
      </c>
      <c r="J22" s="61" t="s">
        <v>28</v>
      </c>
      <c r="K22" s="20">
        <f t="shared" si="0"/>
        <v>0</v>
      </c>
      <c r="L22" s="66">
        <f>$B$75</f>
        <v>0</v>
      </c>
      <c r="M22" s="61" t="s">
        <v>29</v>
      </c>
      <c r="N22" s="20">
        <f t="shared" si="1"/>
        <v>0</v>
      </c>
      <c r="O22" s="66">
        <f>$B$75</f>
        <v>0</v>
      </c>
      <c r="P22" s="157" t="s">
        <v>29</v>
      </c>
      <c r="Q22" s="20">
        <f t="shared" si="2"/>
        <v>0</v>
      </c>
      <c r="R22" s="66">
        <f>$B$71</f>
        <v>0.75</v>
      </c>
      <c r="S22" s="61" t="s">
        <v>28</v>
      </c>
      <c r="T22" s="71">
        <f t="shared" si="3"/>
        <v>0</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row>
    <row r="23" spans="1:59" x14ac:dyDescent="0.25">
      <c r="A23" s="2">
        <v>21</v>
      </c>
      <c r="B23" s="21">
        <f>APA_LLL4!$L$13</f>
        <v>0.5</v>
      </c>
      <c r="C23" s="21">
        <f>APA_LLL4!$L$40</f>
        <v>0.96153846153846156</v>
      </c>
      <c r="D23" s="21">
        <f>APA_LLL4!$M$53</f>
        <v>0.47564102564102562</v>
      </c>
      <c r="E23" s="21">
        <f>APA_LLL4!$L$60</f>
        <v>0.49999999999999967</v>
      </c>
      <c r="F23" s="21">
        <f>APA_LLL4!$M$63</f>
        <v>0.5</v>
      </c>
      <c r="G23" s="20">
        <f>APA_LLL4!$L$65</f>
        <v>0.5</v>
      </c>
      <c r="H23" s="20">
        <f t="shared" si="4"/>
        <v>2.8584196252465464E-2</v>
      </c>
      <c r="I23" s="66">
        <f>$B$70</f>
        <v>0.5</v>
      </c>
      <c r="J23" s="158" t="s">
        <v>27</v>
      </c>
      <c r="K23" s="20">
        <f t="shared" si="0"/>
        <v>1.4292098126232732E-2</v>
      </c>
      <c r="L23" s="66">
        <f>$B$70</f>
        <v>0.5</v>
      </c>
      <c r="M23" s="61" t="s">
        <v>27</v>
      </c>
      <c r="N23" s="20">
        <f t="shared" si="1"/>
        <v>1.4292098126232732E-2</v>
      </c>
      <c r="O23" s="66">
        <f>$B$76</f>
        <v>0</v>
      </c>
      <c r="P23" s="157">
        <v>0</v>
      </c>
      <c r="Q23" s="20">
        <f t="shared" si="2"/>
        <v>0</v>
      </c>
      <c r="R23" s="66">
        <f>$B$70</f>
        <v>0.5</v>
      </c>
      <c r="S23" s="61" t="s">
        <v>27</v>
      </c>
      <c r="T23" s="71">
        <f t="shared" si="3"/>
        <v>1.4292098126232732E-2</v>
      </c>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row>
    <row r="24" spans="1:59" x14ac:dyDescent="0.25">
      <c r="A24" s="2">
        <v>22</v>
      </c>
      <c r="B24" s="21">
        <f>APA_LLL4!$M$13</f>
        <v>0.5</v>
      </c>
      <c r="C24" s="21">
        <f>APA_LLL4!$L$40</f>
        <v>0.96153846153846156</v>
      </c>
      <c r="D24" s="21">
        <f>APA_LLL4!$M$53</f>
        <v>0.47564102564102562</v>
      </c>
      <c r="E24" s="21">
        <f>APA_LLL4!$L$60</f>
        <v>0.49999999999999967</v>
      </c>
      <c r="F24" s="21">
        <f>APA_LLL4!$M$63</f>
        <v>0.5</v>
      </c>
      <c r="G24" s="20">
        <f>APA_LLL4!$L$65</f>
        <v>0.5</v>
      </c>
      <c r="H24" s="20">
        <f t="shared" si="4"/>
        <v>2.8584196252465464E-2</v>
      </c>
      <c r="I24" s="66">
        <f>$B$73</f>
        <v>0.5</v>
      </c>
      <c r="J24" s="61" t="s">
        <v>62</v>
      </c>
      <c r="K24" s="20">
        <f t="shared" si="0"/>
        <v>1.4292098126232732E-2</v>
      </c>
      <c r="L24" s="66">
        <f>$B$74</f>
        <v>0</v>
      </c>
      <c r="M24" s="61" t="s">
        <v>63</v>
      </c>
      <c r="N24" s="20">
        <f t="shared" si="1"/>
        <v>0</v>
      </c>
      <c r="O24" s="66">
        <f>$B$76</f>
        <v>0</v>
      </c>
      <c r="P24" s="157">
        <v>0</v>
      </c>
      <c r="Q24" s="20">
        <f t="shared" si="2"/>
        <v>0</v>
      </c>
      <c r="R24" s="66">
        <f>$B$69</f>
        <v>1</v>
      </c>
      <c r="S24" s="61">
        <v>1</v>
      </c>
      <c r="T24" s="71">
        <f t="shared" si="3"/>
        <v>2.8584196252465464E-2</v>
      </c>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row>
    <row r="25" spans="1:59" x14ac:dyDescent="0.25">
      <c r="A25" s="2">
        <v>23</v>
      </c>
      <c r="B25" s="21">
        <f>APA_LLL4!$L$14</f>
        <v>0.7857142857142857</v>
      </c>
      <c r="C25" s="21">
        <f>APA_LLL4!$M$40</f>
        <v>3.8461538461538436E-2</v>
      </c>
      <c r="D25" s="21">
        <f>APA_LLL4!$M$53</f>
        <v>0.47564102564102562</v>
      </c>
      <c r="E25" s="21">
        <f>APA_LLL4!$L$60</f>
        <v>0.49999999999999967</v>
      </c>
      <c r="F25" s="21">
        <f>APA_LLL4!$M$63</f>
        <v>0.5</v>
      </c>
      <c r="G25" s="20">
        <f>APA_LLL4!$L$65</f>
        <v>0.5</v>
      </c>
      <c r="H25" s="20">
        <f t="shared" si="4"/>
        <v>1.7967209072978277E-3</v>
      </c>
      <c r="I25" s="66">
        <f>$B$75</f>
        <v>0</v>
      </c>
      <c r="J25" s="61" t="s">
        <v>29</v>
      </c>
      <c r="K25" s="20">
        <f t="shared" si="0"/>
        <v>0</v>
      </c>
      <c r="L25" s="66">
        <f>$B$71</f>
        <v>0.75</v>
      </c>
      <c r="M25" s="61" t="s">
        <v>28</v>
      </c>
      <c r="N25" s="20">
        <f t="shared" si="1"/>
        <v>1.3475406804733707E-3</v>
      </c>
      <c r="O25" s="66">
        <f>$B$75</f>
        <v>0</v>
      </c>
      <c r="P25" s="157" t="s">
        <v>29</v>
      </c>
      <c r="Q25" s="20">
        <f t="shared" si="2"/>
        <v>0</v>
      </c>
      <c r="R25" s="66">
        <f>$B$71</f>
        <v>0.75</v>
      </c>
      <c r="S25" s="61" t="s">
        <v>28</v>
      </c>
      <c r="T25" s="71">
        <f t="shared" si="3"/>
        <v>1.3475406804733707E-3</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row>
    <row r="26" spans="1:59" x14ac:dyDescent="0.25">
      <c r="A26" s="2">
        <v>24</v>
      </c>
      <c r="B26" s="21">
        <f>APA_LLL4!$M$14</f>
        <v>0.2142857142857143</v>
      </c>
      <c r="C26" s="21">
        <f>APA_LLL4!$M$40</f>
        <v>3.8461538461538436E-2</v>
      </c>
      <c r="D26" s="21">
        <f>APA_LLL4!$M$53</f>
        <v>0.47564102564102562</v>
      </c>
      <c r="E26" s="21">
        <f>APA_LLL4!$L$60</f>
        <v>0.49999999999999967</v>
      </c>
      <c r="F26" s="21">
        <f>APA_LLL4!$M$63</f>
        <v>0.5</v>
      </c>
      <c r="G26" s="20">
        <f>APA_LLL4!$L$65</f>
        <v>0.5</v>
      </c>
      <c r="H26" s="20">
        <f t="shared" si="4"/>
        <v>4.9001479289940769E-4</v>
      </c>
      <c r="I26" s="66">
        <f>$B$72</f>
        <v>0.16666666666666666</v>
      </c>
      <c r="J26" s="61" t="s">
        <v>21</v>
      </c>
      <c r="K26" s="20">
        <f t="shared" si="0"/>
        <v>8.1669132149901272E-5</v>
      </c>
      <c r="L26" s="66">
        <f>$B$72</f>
        <v>0.16666666666666666</v>
      </c>
      <c r="M26" s="61" t="s">
        <v>21</v>
      </c>
      <c r="N26" s="20">
        <f t="shared" si="1"/>
        <v>8.1669132149901272E-5</v>
      </c>
      <c r="O26" s="66">
        <f>$B$72</f>
        <v>0.16666666666666666</v>
      </c>
      <c r="P26" s="157" t="s">
        <v>21</v>
      </c>
      <c r="Q26" s="20">
        <f t="shared" si="2"/>
        <v>8.1669132149901272E-5</v>
      </c>
      <c r="R26" s="66">
        <f>$B$69</f>
        <v>1</v>
      </c>
      <c r="S26" s="61">
        <v>1</v>
      </c>
      <c r="T26" s="71">
        <f t="shared" si="3"/>
        <v>4.9001479289940769E-4</v>
      </c>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row>
    <row r="27" spans="1:59" x14ac:dyDescent="0.25">
      <c r="A27" s="2">
        <v>25</v>
      </c>
      <c r="B27" s="21">
        <f>APA_LLL4!$L$15</f>
        <v>0.21428571428571427</v>
      </c>
      <c r="C27" s="21">
        <f>APA_LLL4!$L$41</f>
        <v>3.8461538461538457E-2</v>
      </c>
      <c r="D27" s="21">
        <f>APA_LLL4!$L$54</f>
        <v>0.47564102564102562</v>
      </c>
      <c r="E27" s="21">
        <f>APA_LLL4!$M$60</f>
        <v>0.50000000000000033</v>
      </c>
      <c r="F27" s="21">
        <f>APA_LLL4!$M$63</f>
        <v>0.5</v>
      </c>
      <c r="G27" s="20">
        <f>APA_LLL4!$L$65</f>
        <v>0.5</v>
      </c>
      <c r="H27" s="20">
        <f t="shared" si="4"/>
        <v>4.9001479289940844E-4</v>
      </c>
      <c r="I27" s="66">
        <f>$B$69</f>
        <v>1</v>
      </c>
      <c r="J27" s="61">
        <v>1</v>
      </c>
      <c r="K27" s="20">
        <f t="shared" si="0"/>
        <v>4.9001479289940844E-4</v>
      </c>
      <c r="L27" s="66">
        <f>$B$72</f>
        <v>0.16666666666666666</v>
      </c>
      <c r="M27" s="61" t="s">
        <v>21</v>
      </c>
      <c r="N27" s="20">
        <f t="shared" si="1"/>
        <v>8.1669132149901407E-5</v>
      </c>
      <c r="O27" s="66">
        <f>$B$72</f>
        <v>0.16666666666666666</v>
      </c>
      <c r="P27" s="157" t="s">
        <v>21</v>
      </c>
      <c r="Q27" s="20">
        <f t="shared" si="2"/>
        <v>8.1669132149901407E-5</v>
      </c>
      <c r="R27" s="66">
        <f>$B$72</f>
        <v>0.16666666666666666</v>
      </c>
      <c r="S27" s="61" t="s">
        <v>21</v>
      </c>
      <c r="T27" s="71">
        <f t="shared" si="3"/>
        <v>8.1669132149901407E-5</v>
      </c>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row>
    <row r="28" spans="1:59" x14ac:dyDescent="0.25">
      <c r="A28" s="2">
        <v>26</v>
      </c>
      <c r="B28" s="21">
        <f>APA_LLL4!$M$15</f>
        <v>0.7857142857142857</v>
      </c>
      <c r="C28" s="21">
        <f>APA_LLL4!$L$41</f>
        <v>3.8461538461538457E-2</v>
      </c>
      <c r="D28" s="21">
        <f>APA_LLL4!$L$54</f>
        <v>0.47564102564102562</v>
      </c>
      <c r="E28" s="21">
        <f>APA_LLL4!$M$60</f>
        <v>0.50000000000000033</v>
      </c>
      <c r="F28" s="21">
        <f>APA_LLL4!$M$63</f>
        <v>0.5</v>
      </c>
      <c r="G28" s="20">
        <f>APA_LLL4!$L$65</f>
        <v>0.5</v>
      </c>
      <c r="H28" s="20">
        <f t="shared" si="4"/>
        <v>1.7967209072978314E-3</v>
      </c>
      <c r="I28" s="66">
        <f>$B$71</f>
        <v>0.75</v>
      </c>
      <c r="J28" s="61" t="s">
        <v>28</v>
      </c>
      <c r="K28" s="20">
        <f t="shared" si="0"/>
        <v>1.3475406804733735E-3</v>
      </c>
      <c r="L28" s="66">
        <f>$B$75</f>
        <v>0</v>
      </c>
      <c r="M28" s="61" t="s">
        <v>29</v>
      </c>
      <c r="N28" s="20">
        <f t="shared" si="1"/>
        <v>0</v>
      </c>
      <c r="O28" s="66">
        <f>$B$71</f>
        <v>0.75</v>
      </c>
      <c r="P28" s="157" t="s">
        <v>28</v>
      </c>
      <c r="Q28" s="20">
        <f t="shared" si="2"/>
        <v>1.3475406804733735E-3</v>
      </c>
      <c r="R28" s="66">
        <f>$B$75</f>
        <v>0</v>
      </c>
      <c r="S28" s="61" t="s">
        <v>29</v>
      </c>
      <c r="T28" s="71">
        <f t="shared" si="3"/>
        <v>0</v>
      </c>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row>
    <row r="29" spans="1:59" x14ac:dyDescent="0.25">
      <c r="A29" s="2">
        <v>27</v>
      </c>
      <c r="B29" s="21">
        <f>APA_LLL4!$L$16</f>
        <v>0.5</v>
      </c>
      <c r="C29" s="21">
        <f>APA_LLL4!$M$41</f>
        <v>0.96153846153846156</v>
      </c>
      <c r="D29" s="21">
        <f>APA_LLL4!$L$54</f>
        <v>0.47564102564102562</v>
      </c>
      <c r="E29" s="21">
        <f>APA_LLL4!$M$60</f>
        <v>0.50000000000000033</v>
      </c>
      <c r="F29" s="21">
        <f>APA_LLL4!$M$63</f>
        <v>0.5</v>
      </c>
      <c r="G29" s="20">
        <f>APA_LLL4!$L$65</f>
        <v>0.5</v>
      </c>
      <c r="H29" s="20">
        <f t="shared" si="4"/>
        <v>2.8584196252465499E-2</v>
      </c>
      <c r="I29" s="66">
        <f>$B$69</f>
        <v>1</v>
      </c>
      <c r="J29" s="61">
        <v>1</v>
      </c>
      <c r="K29" s="20">
        <f t="shared" si="0"/>
        <v>2.8584196252465499E-2</v>
      </c>
      <c r="L29" s="66">
        <f>$B$76</f>
        <v>0</v>
      </c>
      <c r="M29" s="61">
        <v>0</v>
      </c>
      <c r="N29" s="20">
        <f t="shared" si="1"/>
        <v>0</v>
      </c>
      <c r="O29" s="66">
        <f>$B$74</f>
        <v>0</v>
      </c>
      <c r="P29" s="157" t="s">
        <v>63</v>
      </c>
      <c r="Q29" s="20">
        <f t="shared" si="2"/>
        <v>0</v>
      </c>
      <c r="R29" s="66">
        <f>$B$73</f>
        <v>0.5</v>
      </c>
      <c r="S29" s="61" t="s">
        <v>62</v>
      </c>
      <c r="T29" s="71">
        <f t="shared" si="3"/>
        <v>1.429209812623275E-2</v>
      </c>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row>
    <row r="30" spans="1:59" x14ac:dyDescent="0.25">
      <c r="A30" s="2">
        <v>28</v>
      </c>
      <c r="B30" s="21">
        <f>APA_LLL4!$M$16</f>
        <v>0.5</v>
      </c>
      <c r="C30" s="21">
        <f>APA_LLL4!$M$41</f>
        <v>0.96153846153846156</v>
      </c>
      <c r="D30" s="21">
        <f>APA_LLL4!$L$54</f>
        <v>0.47564102564102562</v>
      </c>
      <c r="E30" s="21">
        <f>APA_LLL4!$M$60</f>
        <v>0.50000000000000033</v>
      </c>
      <c r="F30" s="21">
        <f>APA_LLL4!$M$63</f>
        <v>0.5</v>
      </c>
      <c r="G30" s="20">
        <f>APA_LLL4!$L$65</f>
        <v>0.5</v>
      </c>
      <c r="H30" s="20">
        <f t="shared" si="4"/>
        <v>2.8584196252465499E-2</v>
      </c>
      <c r="I30" s="66">
        <f>$B$70</f>
        <v>0.5</v>
      </c>
      <c r="J30" s="158" t="s">
        <v>27</v>
      </c>
      <c r="K30" s="20">
        <f t="shared" si="0"/>
        <v>1.429209812623275E-2</v>
      </c>
      <c r="L30" s="66">
        <f>$B$76</f>
        <v>0</v>
      </c>
      <c r="M30" s="61">
        <v>0</v>
      </c>
      <c r="N30" s="20">
        <f t="shared" si="1"/>
        <v>0</v>
      </c>
      <c r="O30" s="66">
        <f>$B$70</f>
        <v>0.5</v>
      </c>
      <c r="P30" s="167" t="s">
        <v>27</v>
      </c>
      <c r="Q30" s="20">
        <f t="shared" si="2"/>
        <v>1.429209812623275E-2</v>
      </c>
      <c r="R30" s="66">
        <f>$B$70</f>
        <v>0.5</v>
      </c>
      <c r="S30" s="61" t="s">
        <v>27</v>
      </c>
      <c r="T30" s="71">
        <f t="shared" si="3"/>
        <v>1.429209812623275E-2</v>
      </c>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row>
    <row r="31" spans="1:59" x14ac:dyDescent="0.25">
      <c r="A31" s="2">
        <v>29</v>
      </c>
      <c r="B31" s="21">
        <f>APA_LLL4!$L$17</f>
        <v>0</v>
      </c>
      <c r="C31" s="21">
        <f>APA_LLL4!$L$42</f>
        <v>0.5</v>
      </c>
      <c r="D31" s="21">
        <f>APA_LLL4!$M$54</f>
        <v>0.52435897435897438</v>
      </c>
      <c r="E31" s="21">
        <f>APA_LLL4!$M$60</f>
        <v>0.50000000000000033</v>
      </c>
      <c r="F31" s="21">
        <f>APA_LLL4!$M$63</f>
        <v>0.5</v>
      </c>
      <c r="G31" s="20">
        <f>APA_LLL4!$L$65</f>
        <v>0.5</v>
      </c>
      <c r="H31" s="20">
        <f t="shared" si="4"/>
        <v>0</v>
      </c>
      <c r="I31" s="66">
        <f>$B$71</f>
        <v>0.75</v>
      </c>
      <c r="J31" s="61" t="s">
        <v>28</v>
      </c>
      <c r="K31" s="20">
        <f t="shared" si="0"/>
        <v>0</v>
      </c>
      <c r="L31" s="66">
        <f>$B$75</f>
        <v>0</v>
      </c>
      <c r="M31" s="61" t="s">
        <v>29</v>
      </c>
      <c r="N31" s="20">
        <f t="shared" si="1"/>
        <v>0</v>
      </c>
      <c r="O31" s="66">
        <f>$B$75</f>
        <v>0</v>
      </c>
      <c r="P31" s="157" t="s">
        <v>29</v>
      </c>
      <c r="Q31" s="20">
        <f t="shared" si="2"/>
        <v>0</v>
      </c>
      <c r="R31" s="66">
        <f>$B$71</f>
        <v>0.75</v>
      </c>
      <c r="S31" s="61" t="s">
        <v>28</v>
      </c>
      <c r="T31" s="71">
        <f t="shared" si="3"/>
        <v>0</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row>
    <row r="32" spans="1:59" x14ac:dyDescent="0.25">
      <c r="A32" s="2">
        <v>30</v>
      </c>
      <c r="B32" s="21">
        <f>APA_LLL4!$M$17</f>
        <v>1</v>
      </c>
      <c r="C32" s="21">
        <f>APA_LLL4!$L$42</f>
        <v>0.5</v>
      </c>
      <c r="D32" s="21">
        <f>APA_LLL4!$M$54</f>
        <v>0.52435897435897438</v>
      </c>
      <c r="E32" s="21">
        <f>APA_LLL4!$M$60</f>
        <v>0.50000000000000033</v>
      </c>
      <c r="F32" s="21">
        <f>APA_LLL4!$M$63</f>
        <v>0.5</v>
      </c>
      <c r="G32" s="20">
        <f>APA_LLL4!$L$65</f>
        <v>0.5</v>
      </c>
      <c r="H32" s="20">
        <f t="shared" si="4"/>
        <v>3.277243589743592E-2</v>
      </c>
      <c r="I32" s="66">
        <f>$B$73</f>
        <v>0.5</v>
      </c>
      <c r="J32" s="61" t="s">
        <v>62</v>
      </c>
      <c r="K32" s="20">
        <f t="shared" si="0"/>
        <v>1.638621794871796E-2</v>
      </c>
      <c r="L32" s="66">
        <f>$B$76</f>
        <v>0</v>
      </c>
      <c r="M32" s="61">
        <v>0</v>
      </c>
      <c r="N32" s="20">
        <f t="shared" si="1"/>
        <v>0</v>
      </c>
      <c r="O32" s="66">
        <f>$B$74</f>
        <v>0</v>
      </c>
      <c r="P32" s="157" t="s">
        <v>63</v>
      </c>
      <c r="Q32" s="20">
        <f t="shared" si="2"/>
        <v>0</v>
      </c>
      <c r="R32" s="154">
        <f>$B$69</f>
        <v>1</v>
      </c>
      <c r="S32" s="61">
        <v>1</v>
      </c>
      <c r="T32" s="71">
        <f t="shared" si="3"/>
        <v>3.277243589743592E-2</v>
      </c>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row>
    <row r="33" spans="1:59" x14ac:dyDescent="0.25">
      <c r="A33" s="2">
        <v>31</v>
      </c>
      <c r="B33" s="21">
        <f>APA_LLL4!$L$18</f>
        <v>0</v>
      </c>
      <c r="C33" s="21">
        <f>APA_LLL4!$M$42</f>
        <v>0.5</v>
      </c>
      <c r="D33" s="21">
        <f>APA_LLL4!$M$54</f>
        <v>0.52435897435897438</v>
      </c>
      <c r="E33" s="21">
        <f>APA_LLL4!$M$60</f>
        <v>0.50000000000000033</v>
      </c>
      <c r="F33" s="21">
        <f>APA_LLL4!$M$63</f>
        <v>0.5</v>
      </c>
      <c r="G33" s="20">
        <f>APA_LLL4!$L$65</f>
        <v>0.5</v>
      </c>
      <c r="H33" s="20">
        <f t="shared" si="4"/>
        <v>0</v>
      </c>
      <c r="I33" s="66">
        <f>$B$75</f>
        <v>0</v>
      </c>
      <c r="J33" s="61" t="s">
        <v>29</v>
      </c>
      <c r="K33" s="20">
        <f t="shared" si="0"/>
        <v>0</v>
      </c>
      <c r="L33" s="66">
        <f>$B$75</f>
        <v>0</v>
      </c>
      <c r="M33" s="61" t="s">
        <v>29</v>
      </c>
      <c r="N33" s="20">
        <f t="shared" si="1"/>
        <v>0</v>
      </c>
      <c r="O33" s="66">
        <f>$B$71</f>
        <v>0.75</v>
      </c>
      <c r="P33" s="157" t="s">
        <v>28</v>
      </c>
      <c r="Q33" s="20">
        <f t="shared" si="2"/>
        <v>0</v>
      </c>
      <c r="R33" s="66">
        <f>$B$71</f>
        <v>0.75</v>
      </c>
      <c r="S33" s="61" t="s">
        <v>28</v>
      </c>
      <c r="T33" s="71">
        <f t="shared" si="3"/>
        <v>0</v>
      </c>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row>
    <row r="34" spans="1:59" s="1" customFormat="1" x14ac:dyDescent="0.25">
      <c r="A34" s="1">
        <v>32</v>
      </c>
      <c r="B34" s="23">
        <f>APA_LLL4!$M$18</f>
        <v>1</v>
      </c>
      <c r="C34" s="23">
        <f>APA_LLL4!$M$42</f>
        <v>0.5</v>
      </c>
      <c r="D34" s="23">
        <f>APA_LLL4!$M$54</f>
        <v>0.52435897435897438</v>
      </c>
      <c r="E34" s="23">
        <f>APA_LLL4!$M$60</f>
        <v>0.50000000000000033</v>
      </c>
      <c r="F34" s="23">
        <f>APA_LLL4!$M$63</f>
        <v>0.5</v>
      </c>
      <c r="G34" s="62">
        <f>APA_LLL4!$L$65</f>
        <v>0.5</v>
      </c>
      <c r="H34" s="62">
        <f t="shared" si="4"/>
        <v>3.277243589743592E-2</v>
      </c>
      <c r="I34" s="85">
        <f>$B$74</f>
        <v>0</v>
      </c>
      <c r="J34" s="63" t="s">
        <v>63</v>
      </c>
      <c r="K34" s="62">
        <f t="shared" si="0"/>
        <v>0</v>
      </c>
      <c r="L34" s="85">
        <f>$B$76</f>
        <v>0</v>
      </c>
      <c r="M34" s="63">
        <v>0</v>
      </c>
      <c r="N34" s="62">
        <f t="shared" si="1"/>
        <v>0</v>
      </c>
      <c r="O34" s="85">
        <f>$B$73</f>
        <v>0.5</v>
      </c>
      <c r="P34" s="157" t="s">
        <v>62</v>
      </c>
      <c r="Q34" s="62">
        <f t="shared" si="2"/>
        <v>1.638621794871796E-2</v>
      </c>
      <c r="R34" s="85">
        <f>$B$69</f>
        <v>1</v>
      </c>
      <c r="S34" s="63">
        <v>1</v>
      </c>
      <c r="T34" s="155">
        <f t="shared" si="3"/>
        <v>3.277243589743592E-2</v>
      </c>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row>
    <row r="35" spans="1:59" x14ac:dyDescent="0.25">
      <c r="A35" s="3">
        <v>33</v>
      </c>
      <c r="B35" s="21">
        <f>APA_LLL4!$L$19</f>
        <v>1</v>
      </c>
      <c r="C35" s="21">
        <f>APA_LLL4!$L$43</f>
        <v>0.5</v>
      </c>
      <c r="D35" s="21">
        <f>APA_LLL4!$L$55</f>
        <v>0.52435897435897438</v>
      </c>
      <c r="E35" s="21">
        <f>APA_LLL4!$L$61</f>
        <v>0.49999999999999967</v>
      </c>
      <c r="F35" s="21">
        <f>APA_LLL4!$L$64</f>
        <v>0.5</v>
      </c>
      <c r="G35" s="20">
        <f>APA_LLL4!$M$65</f>
        <v>0.5</v>
      </c>
      <c r="H35" s="20">
        <f t="shared" si="4"/>
        <v>3.2772435897435878E-2</v>
      </c>
      <c r="I35" s="66">
        <f>$B$73</f>
        <v>0.5</v>
      </c>
      <c r="J35" s="61" t="s">
        <v>62</v>
      </c>
      <c r="K35" s="20">
        <f t="shared" ref="K35:K66" si="5">I35*H35</f>
        <v>1.6386217948717939E-2</v>
      </c>
      <c r="L35" s="66">
        <f>$B$69</f>
        <v>1</v>
      </c>
      <c r="M35" s="61">
        <v>1</v>
      </c>
      <c r="N35" s="20">
        <f t="shared" ref="N35:N66" si="6">L35*H35</f>
        <v>3.2772435897435878E-2</v>
      </c>
      <c r="O35" s="66">
        <f>$B$74</f>
        <v>0</v>
      </c>
      <c r="P35" s="61" t="s">
        <v>63</v>
      </c>
      <c r="Q35" s="20">
        <f t="shared" ref="Q35:Q66" si="7">O35*H35</f>
        <v>0</v>
      </c>
      <c r="R35" s="66">
        <f>$B$76</f>
        <v>0</v>
      </c>
      <c r="S35" s="157" t="s">
        <v>67</v>
      </c>
      <c r="T35" s="71">
        <f t="shared" ref="T35:T66" si="8">R35*H35</f>
        <v>0</v>
      </c>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row>
    <row r="36" spans="1:59" x14ac:dyDescent="0.25">
      <c r="A36" s="3">
        <v>34</v>
      </c>
      <c r="B36" s="21">
        <f>APA_LLL4!$M$19</f>
        <v>0</v>
      </c>
      <c r="C36" s="21">
        <f>APA_LLL4!$L$43</f>
        <v>0.5</v>
      </c>
      <c r="D36" s="21">
        <f>APA_LLL4!$L$55</f>
        <v>0.52435897435897438</v>
      </c>
      <c r="E36" s="21">
        <f>APA_LLL4!$L$61</f>
        <v>0.49999999999999967</v>
      </c>
      <c r="F36" s="21">
        <f>APA_LLL4!$L$64</f>
        <v>0.5</v>
      </c>
      <c r="G36" s="20">
        <f>APA_LLL4!$M$65</f>
        <v>0.5</v>
      </c>
      <c r="H36" s="20">
        <f t="shared" si="4"/>
        <v>0</v>
      </c>
      <c r="I36" s="66">
        <f>$B$71</f>
        <v>0.75</v>
      </c>
      <c r="J36" s="61" t="s">
        <v>28</v>
      </c>
      <c r="K36" s="20">
        <f t="shared" si="5"/>
        <v>0</v>
      </c>
      <c r="L36" s="66">
        <f>$B$71</f>
        <v>0.75</v>
      </c>
      <c r="M36" s="61" t="s">
        <v>28</v>
      </c>
      <c r="N36" s="20">
        <f t="shared" si="6"/>
        <v>0</v>
      </c>
      <c r="O36" s="66">
        <f>$B$75</f>
        <v>0</v>
      </c>
      <c r="P36" s="61" t="s">
        <v>29</v>
      </c>
      <c r="Q36" s="20">
        <f t="shared" si="7"/>
        <v>0</v>
      </c>
      <c r="R36" s="66">
        <f>$B$75</f>
        <v>0</v>
      </c>
      <c r="S36" s="157" t="s">
        <v>29</v>
      </c>
      <c r="T36" s="71">
        <f t="shared" si="8"/>
        <v>0</v>
      </c>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row>
    <row r="37" spans="1:59" x14ac:dyDescent="0.25">
      <c r="A37" s="3">
        <v>35</v>
      </c>
      <c r="B37" s="21">
        <f>APA_LLL4!$L$20</f>
        <v>1</v>
      </c>
      <c r="C37" s="21">
        <f>APA_LLL4!$M$43</f>
        <v>0.5</v>
      </c>
      <c r="D37" s="21">
        <f>APA_LLL4!$L$55</f>
        <v>0.52435897435897438</v>
      </c>
      <c r="E37" s="21">
        <f>APA_LLL4!$L$61</f>
        <v>0.49999999999999967</v>
      </c>
      <c r="F37" s="21">
        <f>APA_LLL4!$L$64</f>
        <v>0.5</v>
      </c>
      <c r="G37" s="20">
        <f>APA_LLL4!$M$65</f>
        <v>0.5</v>
      </c>
      <c r="H37" s="20">
        <f t="shared" si="4"/>
        <v>3.2772435897435878E-2</v>
      </c>
      <c r="I37" s="66">
        <f>$B$74</f>
        <v>0</v>
      </c>
      <c r="J37" s="61" t="s">
        <v>63</v>
      </c>
      <c r="K37" s="20">
        <f t="shared" si="5"/>
        <v>0</v>
      </c>
      <c r="L37" s="66">
        <f>$B$69</f>
        <v>1</v>
      </c>
      <c r="M37" s="61">
        <v>1</v>
      </c>
      <c r="N37" s="20">
        <f t="shared" si="6"/>
        <v>3.2772435897435878E-2</v>
      </c>
      <c r="O37" s="66">
        <f>$B$73</f>
        <v>0.5</v>
      </c>
      <c r="P37" s="61" t="s">
        <v>62</v>
      </c>
      <c r="Q37" s="20">
        <f t="shared" si="7"/>
        <v>1.6386217948717939E-2</v>
      </c>
      <c r="R37" s="66">
        <f>$B$76</f>
        <v>0</v>
      </c>
      <c r="S37" s="157">
        <v>0</v>
      </c>
      <c r="T37" s="71">
        <f t="shared" si="8"/>
        <v>0</v>
      </c>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row>
    <row r="38" spans="1:59" x14ac:dyDescent="0.25">
      <c r="A38" s="3">
        <v>36</v>
      </c>
      <c r="B38" s="21">
        <f>APA_LLL4!$M$20</f>
        <v>0</v>
      </c>
      <c r="C38" s="21">
        <f>APA_LLL4!$M$43</f>
        <v>0.5</v>
      </c>
      <c r="D38" s="21">
        <f>APA_LLL4!$L$55</f>
        <v>0.52435897435897438</v>
      </c>
      <c r="E38" s="21">
        <f>APA_LLL4!$L$61</f>
        <v>0.49999999999999967</v>
      </c>
      <c r="F38" s="21">
        <f>APA_LLL4!$L$64</f>
        <v>0.5</v>
      </c>
      <c r="G38" s="20">
        <f>APA_LLL4!$M$65</f>
        <v>0.5</v>
      </c>
      <c r="H38" s="20">
        <f t="shared" si="4"/>
        <v>0</v>
      </c>
      <c r="I38" s="66">
        <f>$B$75</f>
        <v>0</v>
      </c>
      <c r="J38" s="61" t="s">
        <v>29</v>
      </c>
      <c r="K38" s="20">
        <f t="shared" si="5"/>
        <v>0</v>
      </c>
      <c r="L38" s="66">
        <f>$B$71</f>
        <v>0.75</v>
      </c>
      <c r="M38" s="61" t="s">
        <v>28</v>
      </c>
      <c r="N38" s="20">
        <f t="shared" si="6"/>
        <v>0</v>
      </c>
      <c r="O38" s="66">
        <f>$B$71</f>
        <v>0.75</v>
      </c>
      <c r="P38" s="61" t="s">
        <v>28</v>
      </c>
      <c r="Q38" s="20">
        <f t="shared" si="7"/>
        <v>0</v>
      </c>
      <c r="R38" s="66">
        <f>$B$75</f>
        <v>0</v>
      </c>
      <c r="S38" s="157" t="s">
        <v>29</v>
      </c>
      <c r="T38" s="71">
        <f t="shared" si="8"/>
        <v>0</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row>
    <row r="39" spans="1:59" x14ac:dyDescent="0.25">
      <c r="A39" s="3">
        <v>37</v>
      </c>
      <c r="B39" s="21">
        <f>APA_LLL4!$L$21</f>
        <v>0.5</v>
      </c>
      <c r="C39" s="21">
        <f>APA_LLL4!$L$44</f>
        <v>0.96153846153846156</v>
      </c>
      <c r="D39" s="21">
        <f>APA_LLL4!$M$55</f>
        <v>0.47564102564102562</v>
      </c>
      <c r="E39" s="21">
        <f>APA_LLL4!$L$61</f>
        <v>0.49999999999999967</v>
      </c>
      <c r="F39" s="21">
        <f>APA_LLL4!$L$64</f>
        <v>0.5</v>
      </c>
      <c r="G39" s="20">
        <f>APA_LLL4!$M$65</f>
        <v>0.5</v>
      </c>
      <c r="H39" s="20">
        <f t="shared" si="4"/>
        <v>2.8584196252465464E-2</v>
      </c>
      <c r="I39" s="66">
        <f>$B$70</f>
        <v>0.5</v>
      </c>
      <c r="J39" s="158" t="s">
        <v>27</v>
      </c>
      <c r="K39" s="20">
        <f t="shared" si="5"/>
        <v>1.4292098126232732E-2</v>
      </c>
      <c r="L39" s="66">
        <f>$B$70</f>
        <v>0.5</v>
      </c>
      <c r="M39" s="61" t="s">
        <v>27</v>
      </c>
      <c r="N39" s="20">
        <f t="shared" si="6"/>
        <v>1.4292098126232732E-2</v>
      </c>
      <c r="O39" s="66">
        <f>$B$70</f>
        <v>0.5</v>
      </c>
      <c r="P39" s="61" t="s">
        <v>27</v>
      </c>
      <c r="Q39" s="20">
        <f t="shared" si="7"/>
        <v>1.4292098126232732E-2</v>
      </c>
      <c r="R39" s="66">
        <f>$B$76</f>
        <v>0</v>
      </c>
      <c r="S39" s="157">
        <v>0</v>
      </c>
      <c r="T39" s="71">
        <f t="shared" si="8"/>
        <v>0</v>
      </c>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row>
    <row r="40" spans="1:59" x14ac:dyDescent="0.25">
      <c r="A40" s="3">
        <v>38</v>
      </c>
      <c r="B40" s="21">
        <f>APA_LLL4!$M$21</f>
        <v>0.5</v>
      </c>
      <c r="C40" s="21">
        <f>APA_LLL4!$L$44</f>
        <v>0.96153846153846156</v>
      </c>
      <c r="D40" s="21">
        <f>APA_LLL4!$M$55</f>
        <v>0.47564102564102562</v>
      </c>
      <c r="E40" s="21">
        <f>APA_LLL4!$L$61</f>
        <v>0.49999999999999967</v>
      </c>
      <c r="F40" s="21">
        <f>APA_LLL4!$L$64</f>
        <v>0.5</v>
      </c>
      <c r="G40" s="20">
        <f>APA_LLL4!$M$65</f>
        <v>0.5</v>
      </c>
      <c r="H40" s="20">
        <f t="shared" si="4"/>
        <v>2.8584196252465464E-2</v>
      </c>
      <c r="I40" s="66">
        <f>$B$74</f>
        <v>0</v>
      </c>
      <c r="J40" s="61" t="s">
        <v>63</v>
      </c>
      <c r="K40" s="20">
        <f t="shared" si="5"/>
        <v>0</v>
      </c>
      <c r="L40" s="66">
        <f>$B$73</f>
        <v>0.5</v>
      </c>
      <c r="M40" s="61" t="s">
        <v>62</v>
      </c>
      <c r="N40" s="20">
        <f t="shared" si="6"/>
        <v>1.4292098126232732E-2</v>
      </c>
      <c r="O40" s="66">
        <f>$B$69</f>
        <v>1</v>
      </c>
      <c r="P40" s="61">
        <v>1</v>
      </c>
      <c r="Q40" s="20">
        <f t="shared" si="7"/>
        <v>2.8584196252465464E-2</v>
      </c>
      <c r="R40" s="66">
        <f>$B$76</f>
        <v>0</v>
      </c>
      <c r="S40" s="157">
        <v>0</v>
      </c>
      <c r="T40" s="71">
        <f t="shared" si="8"/>
        <v>0</v>
      </c>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row>
    <row r="41" spans="1:59" x14ac:dyDescent="0.25">
      <c r="A41" s="3">
        <v>39</v>
      </c>
      <c r="B41" s="21">
        <f>APA_LLL4!$L$22</f>
        <v>0.7857142857142857</v>
      </c>
      <c r="C41" s="21">
        <f>APA_LLL4!$M$44</f>
        <v>3.8461538461538436E-2</v>
      </c>
      <c r="D41" s="21">
        <f>APA_LLL4!$M$55</f>
        <v>0.47564102564102562</v>
      </c>
      <c r="E41" s="21">
        <f>APA_LLL4!$L$61</f>
        <v>0.49999999999999967</v>
      </c>
      <c r="F41" s="21">
        <f>APA_LLL4!$L$64</f>
        <v>0.5</v>
      </c>
      <c r="G41" s="20">
        <f>APA_LLL4!$M$65</f>
        <v>0.5</v>
      </c>
      <c r="H41" s="20">
        <f t="shared" si="4"/>
        <v>1.7967209072978277E-3</v>
      </c>
      <c r="I41" s="66">
        <f>$B$71</f>
        <v>0.75</v>
      </c>
      <c r="J41" s="61" t="s">
        <v>28</v>
      </c>
      <c r="K41" s="20">
        <f t="shared" si="5"/>
        <v>1.3475406804733707E-3</v>
      </c>
      <c r="L41" s="66">
        <f>$B$75</f>
        <v>0</v>
      </c>
      <c r="M41" s="61" t="s">
        <v>29</v>
      </c>
      <c r="N41" s="20">
        <f t="shared" si="6"/>
        <v>0</v>
      </c>
      <c r="O41" s="66">
        <f>$B$71</f>
        <v>0.75</v>
      </c>
      <c r="P41" s="61" t="s">
        <v>28</v>
      </c>
      <c r="Q41" s="20">
        <f t="shared" si="7"/>
        <v>1.3475406804733707E-3</v>
      </c>
      <c r="R41" s="66">
        <f>$B$75</f>
        <v>0</v>
      </c>
      <c r="S41" s="157" t="s">
        <v>29</v>
      </c>
      <c r="T41" s="71">
        <f t="shared" si="8"/>
        <v>0</v>
      </c>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row>
    <row r="42" spans="1:59" x14ac:dyDescent="0.25">
      <c r="A42" s="3">
        <v>40</v>
      </c>
      <c r="B42" s="21">
        <f>APA_LLL4!$M$22</f>
        <v>0.2142857142857143</v>
      </c>
      <c r="C42" s="21">
        <f>APA_LLL4!$M$44</f>
        <v>3.8461538461538436E-2</v>
      </c>
      <c r="D42" s="21">
        <f>APA_LLL4!$M$55</f>
        <v>0.47564102564102562</v>
      </c>
      <c r="E42" s="21">
        <f>APA_LLL4!$L$61</f>
        <v>0.49999999999999967</v>
      </c>
      <c r="F42" s="21">
        <f>APA_LLL4!$L$64</f>
        <v>0.5</v>
      </c>
      <c r="G42" s="20">
        <f>APA_LLL4!$M$65</f>
        <v>0.5</v>
      </c>
      <c r="H42" s="20">
        <f t="shared" si="4"/>
        <v>4.9001479289940769E-4</v>
      </c>
      <c r="I42" s="66">
        <f>$B$72</f>
        <v>0.16666666666666666</v>
      </c>
      <c r="J42" s="61" t="s">
        <v>21</v>
      </c>
      <c r="K42" s="20">
        <f t="shared" si="5"/>
        <v>8.1669132149901272E-5</v>
      </c>
      <c r="L42" s="66">
        <f>$B$72</f>
        <v>0.16666666666666666</v>
      </c>
      <c r="M42" s="61" t="s">
        <v>21</v>
      </c>
      <c r="N42" s="20">
        <f t="shared" si="6"/>
        <v>8.1669132149901272E-5</v>
      </c>
      <c r="O42" s="66">
        <f>$B$69</f>
        <v>1</v>
      </c>
      <c r="P42" s="61">
        <v>1</v>
      </c>
      <c r="Q42" s="20">
        <f t="shared" si="7"/>
        <v>4.9001479289940769E-4</v>
      </c>
      <c r="R42" s="66">
        <f>$B$72</f>
        <v>0.16666666666666666</v>
      </c>
      <c r="S42" s="157" t="s">
        <v>21</v>
      </c>
      <c r="T42" s="71">
        <f t="shared" si="8"/>
        <v>8.1669132149901272E-5</v>
      </c>
    </row>
    <row r="43" spans="1:59" x14ac:dyDescent="0.25">
      <c r="A43" s="3">
        <v>41</v>
      </c>
      <c r="B43" s="21">
        <f>APA_LLL4!$L$23</f>
        <v>0.21428571428571427</v>
      </c>
      <c r="C43" s="21">
        <f>APA_LLL4!$L$45</f>
        <v>3.8461538461538457E-2</v>
      </c>
      <c r="D43" s="21">
        <f>APA_LLL4!$L$56</f>
        <v>0.47564102564102562</v>
      </c>
      <c r="E43" s="21">
        <f>APA_LLL4!$M$61</f>
        <v>0.50000000000000033</v>
      </c>
      <c r="F43" s="21">
        <f>APA_LLL4!$L$64</f>
        <v>0.5</v>
      </c>
      <c r="G43" s="20">
        <f>APA_LLL4!$M$65</f>
        <v>0.5</v>
      </c>
      <c r="H43" s="20">
        <f t="shared" si="4"/>
        <v>4.9001479289940844E-4</v>
      </c>
      <c r="I43" s="66">
        <f>$B$72</f>
        <v>0.16666666666666666</v>
      </c>
      <c r="J43" s="61" t="s">
        <v>21</v>
      </c>
      <c r="K43" s="20">
        <f t="shared" si="5"/>
        <v>8.1669132149901407E-5</v>
      </c>
      <c r="L43" s="66">
        <f>$B$69</f>
        <v>1</v>
      </c>
      <c r="M43" s="61">
        <v>1</v>
      </c>
      <c r="N43" s="20">
        <f t="shared" si="6"/>
        <v>4.9001479289940844E-4</v>
      </c>
      <c r="O43" s="66">
        <f>$B$72</f>
        <v>0.16666666666666666</v>
      </c>
      <c r="P43" s="61" t="s">
        <v>21</v>
      </c>
      <c r="Q43" s="20">
        <f t="shared" si="7"/>
        <v>8.1669132149901407E-5</v>
      </c>
      <c r="R43" s="66">
        <f>$B$72</f>
        <v>0.16666666666666666</v>
      </c>
      <c r="S43" s="157" t="s">
        <v>21</v>
      </c>
      <c r="T43" s="71">
        <f t="shared" si="8"/>
        <v>8.1669132149901407E-5</v>
      </c>
    </row>
    <row r="44" spans="1:59" x14ac:dyDescent="0.25">
      <c r="A44" s="3">
        <v>42</v>
      </c>
      <c r="B44" s="21">
        <f>APA_LLL4!$M$23</f>
        <v>0.7857142857142857</v>
      </c>
      <c r="C44" s="21">
        <f>APA_LLL4!$L$45</f>
        <v>3.8461538461538457E-2</v>
      </c>
      <c r="D44" s="21">
        <f>APA_LLL4!$L$56</f>
        <v>0.47564102564102562</v>
      </c>
      <c r="E44" s="21">
        <f>APA_LLL4!$M$61</f>
        <v>0.50000000000000033</v>
      </c>
      <c r="F44" s="21">
        <f>APA_LLL4!$L$64</f>
        <v>0.5</v>
      </c>
      <c r="G44" s="20">
        <f>APA_LLL4!$M$65</f>
        <v>0.5</v>
      </c>
      <c r="H44" s="20">
        <f t="shared" si="4"/>
        <v>1.7967209072978314E-3</v>
      </c>
      <c r="I44" s="66">
        <f>$B$75</f>
        <v>0</v>
      </c>
      <c r="J44" s="61" t="s">
        <v>29</v>
      </c>
      <c r="K44" s="20">
        <f t="shared" si="5"/>
        <v>0</v>
      </c>
      <c r="L44" s="66">
        <f>$B$71</f>
        <v>0.75</v>
      </c>
      <c r="M44" s="61" t="s">
        <v>28</v>
      </c>
      <c r="N44" s="20">
        <f t="shared" si="6"/>
        <v>1.3475406804733735E-3</v>
      </c>
      <c r="O44" s="66">
        <f>$B$75</f>
        <v>0</v>
      </c>
      <c r="P44" s="61" t="s">
        <v>29</v>
      </c>
      <c r="Q44" s="20">
        <f t="shared" si="7"/>
        <v>0</v>
      </c>
      <c r="R44" s="66">
        <f>$B$71</f>
        <v>0.75</v>
      </c>
      <c r="S44" s="157" t="s">
        <v>28</v>
      </c>
      <c r="T44" s="71">
        <f t="shared" si="8"/>
        <v>1.3475406804733735E-3</v>
      </c>
    </row>
    <row r="45" spans="1:59" x14ac:dyDescent="0.25">
      <c r="A45" s="3">
        <v>43</v>
      </c>
      <c r="B45" s="21">
        <f>APA_LLL4!$L$24</f>
        <v>0.5</v>
      </c>
      <c r="C45" s="21">
        <f>APA_LLL4!$M$45</f>
        <v>0.96153846153846156</v>
      </c>
      <c r="D45" s="21">
        <f>APA_LLL4!$L$56</f>
        <v>0.47564102564102562</v>
      </c>
      <c r="E45" s="21">
        <f>APA_LLL4!$M$61</f>
        <v>0.50000000000000033</v>
      </c>
      <c r="F45" s="21">
        <f>APA_LLL4!$L$64</f>
        <v>0.5</v>
      </c>
      <c r="G45" s="20">
        <f>APA_LLL4!$M$65</f>
        <v>0.5</v>
      </c>
      <c r="H45" s="20">
        <f t="shared" si="4"/>
        <v>2.8584196252465499E-2</v>
      </c>
      <c r="I45" s="66">
        <f>$B$76</f>
        <v>0</v>
      </c>
      <c r="J45" s="61">
        <v>0</v>
      </c>
      <c r="K45" s="20">
        <f t="shared" si="5"/>
        <v>0</v>
      </c>
      <c r="L45" s="66">
        <f>$B$69</f>
        <v>1</v>
      </c>
      <c r="M45" s="61">
        <v>1</v>
      </c>
      <c r="N45" s="20">
        <f t="shared" si="6"/>
        <v>2.8584196252465499E-2</v>
      </c>
      <c r="O45" s="66">
        <f>$B$73</f>
        <v>0.5</v>
      </c>
      <c r="P45" s="61" t="s">
        <v>62</v>
      </c>
      <c r="Q45" s="20">
        <f t="shared" si="7"/>
        <v>1.429209812623275E-2</v>
      </c>
      <c r="R45" s="66">
        <f>$B$74</f>
        <v>0</v>
      </c>
      <c r="S45" s="157" t="s">
        <v>63</v>
      </c>
      <c r="T45" s="71">
        <f t="shared" si="8"/>
        <v>0</v>
      </c>
    </row>
    <row r="46" spans="1:59" x14ac:dyDescent="0.25">
      <c r="A46" s="3">
        <v>44</v>
      </c>
      <c r="B46" s="21">
        <f>APA_LLL4!$M$24</f>
        <v>0.5</v>
      </c>
      <c r="C46" s="21">
        <f>APA_LLL4!$M$45</f>
        <v>0.96153846153846156</v>
      </c>
      <c r="D46" s="21">
        <f>APA_LLL4!$L$56</f>
        <v>0.47564102564102562</v>
      </c>
      <c r="E46" s="21">
        <f>APA_LLL4!$M$61</f>
        <v>0.50000000000000033</v>
      </c>
      <c r="F46" s="21">
        <f>APA_LLL4!$L$64</f>
        <v>0.5</v>
      </c>
      <c r="G46" s="20">
        <f>APA_LLL4!$M$65</f>
        <v>0.5</v>
      </c>
      <c r="H46" s="20">
        <f t="shared" si="4"/>
        <v>2.8584196252465499E-2</v>
      </c>
      <c r="I46" s="66">
        <f>$B$76</f>
        <v>0</v>
      </c>
      <c r="J46" s="61">
        <v>0</v>
      </c>
      <c r="K46" s="20">
        <f t="shared" si="5"/>
        <v>0</v>
      </c>
      <c r="L46" s="66">
        <f>$B$70</f>
        <v>0.5</v>
      </c>
      <c r="M46" s="61" t="s">
        <v>27</v>
      </c>
      <c r="N46" s="20">
        <f t="shared" si="6"/>
        <v>1.429209812623275E-2</v>
      </c>
      <c r="O46" s="66">
        <f>$B$70</f>
        <v>0.5</v>
      </c>
      <c r="P46" s="61" t="s">
        <v>27</v>
      </c>
      <c r="Q46" s="20">
        <f t="shared" si="7"/>
        <v>1.429209812623275E-2</v>
      </c>
      <c r="R46" s="66">
        <f>$B$70</f>
        <v>0.5</v>
      </c>
      <c r="S46" s="157" t="s">
        <v>27</v>
      </c>
      <c r="T46" s="71">
        <f t="shared" si="8"/>
        <v>1.429209812623275E-2</v>
      </c>
    </row>
    <row r="47" spans="1:59" x14ac:dyDescent="0.25">
      <c r="A47" s="3">
        <v>45</v>
      </c>
      <c r="B47" s="21">
        <f>APA_LLL4!$L$25</f>
        <v>0</v>
      </c>
      <c r="C47" s="21">
        <f>APA_LLL4!$L$46</f>
        <v>0.5</v>
      </c>
      <c r="D47" s="21">
        <f>APA_LLL4!$M$56</f>
        <v>0.52435897435897438</v>
      </c>
      <c r="E47" s="21">
        <f>APA_LLL4!$M$61</f>
        <v>0.50000000000000033</v>
      </c>
      <c r="F47" s="21">
        <f>APA_LLL4!$L$64</f>
        <v>0.5</v>
      </c>
      <c r="G47" s="20">
        <f>APA_LLL4!$M$65</f>
        <v>0.5</v>
      </c>
      <c r="H47" s="20">
        <f t="shared" si="4"/>
        <v>0</v>
      </c>
      <c r="I47" s="66">
        <f>$B$75</f>
        <v>0</v>
      </c>
      <c r="J47" s="61" t="s">
        <v>29</v>
      </c>
      <c r="K47" s="20">
        <f t="shared" si="5"/>
        <v>0</v>
      </c>
      <c r="L47" s="66">
        <f>$B$71</f>
        <v>0.75</v>
      </c>
      <c r="M47" s="61" t="s">
        <v>28</v>
      </c>
      <c r="N47" s="20">
        <f t="shared" si="6"/>
        <v>0</v>
      </c>
      <c r="O47" s="66">
        <f>$B$71</f>
        <v>0.75</v>
      </c>
      <c r="P47" s="61" t="s">
        <v>28</v>
      </c>
      <c r="Q47" s="20">
        <f t="shared" si="7"/>
        <v>0</v>
      </c>
      <c r="R47" s="66">
        <f>$B$75</f>
        <v>0</v>
      </c>
      <c r="S47" s="157" t="s">
        <v>29</v>
      </c>
      <c r="T47" s="71">
        <f t="shared" si="8"/>
        <v>0</v>
      </c>
    </row>
    <row r="48" spans="1:59" x14ac:dyDescent="0.25">
      <c r="A48" s="3">
        <v>46</v>
      </c>
      <c r="B48" s="21">
        <f>APA_LLL4!$M$25</f>
        <v>1</v>
      </c>
      <c r="C48" s="21">
        <f>APA_LLL4!$L$46</f>
        <v>0.5</v>
      </c>
      <c r="D48" s="21">
        <f>APA_LLL4!$M$56</f>
        <v>0.52435897435897438</v>
      </c>
      <c r="E48" s="21">
        <f>APA_LLL4!$M$61</f>
        <v>0.50000000000000033</v>
      </c>
      <c r="F48" s="21">
        <f>APA_LLL4!$L$64</f>
        <v>0.5</v>
      </c>
      <c r="G48" s="20">
        <f>APA_LLL4!$M$65</f>
        <v>0.5</v>
      </c>
      <c r="H48" s="20">
        <f t="shared" si="4"/>
        <v>3.277243589743592E-2</v>
      </c>
      <c r="I48" s="66">
        <f>$B$76</f>
        <v>0</v>
      </c>
      <c r="J48" s="61">
        <v>0</v>
      </c>
      <c r="K48" s="20">
        <f t="shared" si="5"/>
        <v>0</v>
      </c>
      <c r="L48" s="66">
        <f>$B$73</f>
        <v>0.5</v>
      </c>
      <c r="M48" s="61" t="s">
        <v>62</v>
      </c>
      <c r="N48" s="20">
        <f t="shared" si="6"/>
        <v>1.638621794871796E-2</v>
      </c>
      <c r="O48" s="154">
        <f>$B$69</f>
        <v>1</v>
      </c>
      <c r="P48" s="61">
        <v>1</v>
      </c>
      <c r="Q48" s="20">
        <f t="shared" si="7"/>
        <v>3.277243589743592E-2</v>
      </c>
      <c r="R48" s="66">
        <f>$B$74</f>
        <v>0</v>
      </c>
      <c r="S48" s="157" t="s">
        <v>63</v>
      </c>
      <c r="T48" s="71">
        <f t="shared" si="8"/>
        <v>0</v>
      </c>
    </row>
    <row r="49" spans="1:20" x14ac:dyDescent="0.25">
      <c r="A49" s="3">
        <v>47</v>
      </c>
      <c r="B49" s="21">
        <f>APA_LLL4!$L$26</f>
        <v>0</v>
      </c>
      <c r="C49" s="21">
        <f>APA_LLL4!$M$46</f>
        <v>0.5</v>
      </c>
      <c r="D49" s="21">
        <f>APA_LLL4!$M$56</f>
        <v>0.52435897435897438</v>
      </c>
      <c r="E49" s="21">
        <f>APA_LLL4!$M$61</f>
        <v>0.50000000000000033</v>
      </c>
      <c r="F49" s="21">
        <f>APA_LLL4!$L$64</f>
        <v>0.5</v>
      </c>
      <c r="G49" s="20">
        <f>APA_LLL4!$M$65</f>
        <v>0.5</v>
      </c>
      <c r="H49" s="20">
        <f t="shared" si="4"/>
        <v>0</v>
      </c>
      <c r="I49" s="66">
        <f>$B$75</f>
        <v>0</v>
      </c>
      <c r="J49" s="61" t="s">
        <v>29</v>
      </c>
      <c r="K49" s="20">
        <f t="shared" si="5"/>
        <v>0</v>
      </c>
      <c r="L49" s="66">
        <f>$B$75</f>
        <v>0</v>
      </c>
      <c r="M49" s="61" t="s">
        <v>29</v>
      </c>
      <c r="N49" s="20">
        <f t="shared" si="6"/>
        <v>0</v>
      </c>
      <c r="O49" s="66">
        <f>$B$71</f>
        <v>0.75</v>
      </c>
      <c r="P49" s="61" t="s">
        <v>28</v>
      </c>
      <c r="Q49" s="20">
        <f t="shared" si="7"/>
        <v>0</v>
      </c>
      <c r="R49" s="66">
        <f>$B$71</f>
        <v>0.75</v>
      </c>
      <c r="S49" s="157" t="s">
        <v>28</v>
      </c>
      <c r="T49" s="71">
        <f t="shared" si="8"/>
        <v>0</v>
      </c>
    </row>
    <row r="50" spans="1:20" x14ac:dyDescent="0.25">
      <c r="A50" s="3">
        <v>48</v>
      </c>
      <c r="B50" s="21">
        <f>APA_LLL4!$M$26</f>
        <v>1</v>
      </c>
      <c r="C50" s="21">
        <f>APA_LLL4!$M$46</f>
        <v>0.5</v>
      </c>
      <c r="D50" s="21">
        <f>APA_LLL4!$M$56</f>
        <v>0.52435897435897438</v>
      </c>
      <c r="E50" s="21">
        <f>APA_LLL4!$M$61</f>
        <v>0.50000000000000033</v>
      </c>
      <c r="F50" s="21">
        <f>APA_LLL4!$L$64</f>
        <v>0.5</v>
      </c>
      <c r="G50" s="20">
        <f>APA_LLL4!$M$65</f>
        <v>0.5</v>
      </c>
      <c r="H50" s="20">
        <f t="shared" si="4"/>
        <v>3.277243589743592E-2</v>
      </c>
      <c r="I50" s="66">
        <f>$B$76</f>
        <v>0</v>
      </c>
      <c r="J50" s="61">
        <v>0</v>
      </c>
      <c r="K50" s="20">
        <f t="shared" si="5"/>
        <v>0</v>
      </c>
      <c r="L50" s="66">
        <f>$B$74</f>
        <v>0</v>
      </c>
      <c r="M50" s="61" t="s">
        <v>63</v>
      </c>
      <c r="N50" s="20">
        <f t="shared" si="6"/>
        <v>0</v>
      </c>
      <c r="O50" s="66">
        <f>$B$69</f>
        <v>1</v>
      </c>
      <c r="P50" s="61">
        <v>1</v>
      </c>
      <c r="Q50" s="20">
        <f t="shared" si="7"/>
        <v>3.277243589743592E-2</v>
      </c>
      <c r="R50" s="66">
        <f>$B$73</f>
        <v>0.5</v>
      </c>
      <c r="S50" s="157" t="s">
        <v>62</v>
      </c>
      <c r="T50" s="71">
        <f t="shared" si="8"/>
        <v>1.638621794871796E-2</v>
      </c>
    </row>
    <row r="51" spans="1:20" x14ac:dyDescent="0.25">
      <c r="A51" s="3">
        <v>49</v>
      </c>
      <c r="B51" s="21">
        <f>APA_LLL4!$L$27</f>
        <v>1</v>
      </c>
      <c r="C51" s="21">
        <f>APA_LLL4!$L$47</f>
        <v>0.5</v>
      </c>
      <c r="D51" s="21">
        <f>APA_LLL4!$L$57</f>
        <v>0.52435897435897438</v>
      </c>
      <c r="E51" s="21">
        <f>APA_LLL4!$L$62</f>
        <v>0.49999999999999967</v>
      </c>
      <c r="F51" s="21">
        <f>APA_LLL4!$M$64</f>
        <v>0.5</v>
      </c>
      <c r="G51" s="20">
        <f>APA_LLL4!$M$65</f>
        <v>0.5</v>
      </c>
      <c r="H51" s="20">
        <f t="shared" si="4"/>
        <v>3.2772435897435878E-2</v>
      </c>
      <c r="I51" s="66">
        <f>$B$73</f>
        <v>0.5</v>
      </c>
      <c r="J51" s="61" t="s">
        <v>62</v>
      </c>
      <c r="K51" s="20">
        <f t="shared" si="5"/>
        <v>1.6386217948717939E-2</v>
      </c>
      <c r="L51" s="66">
        <f>$B$69</f>
        <v>1</v>
      </c>
      <c r="M51" s="61">
        <v>1</v>
      </c>
      <c r="N51" s="20">
        <f t="shared" si="6"/>
        <v>3.2772435897435878E-2</v>
      </c>
      <c r="O51" s="66">
        <f>$B$76</f>
        <v>0</v>
      </c>
      <c r="P51" s="157">
        <v>0</v>
      </c>
      <c r="Q51" s="20">
        <f t="shared" si="7"/>
        <v>0</v>
      </c>
      <c r="R51" s="66">
        <f>$B$74</f>
        <v>0</v>
      </c>
      <c r="S51" s="61" t="s">
        <v>63</v>
      </c>
      <c r="T51" s="71">
        <f t="shared" si="8"/>
        <v>0</v>
      </c>
    </row>
    <row r="52" spans="1:20" x14ac:dyDescent="0.25">
      <c r="A52" s="3">
        <v>50</v>
      </c>
      <c r="B52" s="21">
        <f>APA_LLL4!$M$27</f>
        <v>0</v>
      </c>
      <c r="C52" s="21">
        <f>APA_LLL4!$L$47</f>
        <v>0.5</v>
      </c>
      <c r="D52" s="21">
        <f>APA_LLL4!$L$57</f>
        <v>0.52435897435897438</v>
      </c>
      <c r="E52" s="21">
        <f>APA_LLL4!$L$62</f>
        <v>0.49999999999999967</v>
      </c>
      <c r="F52" s="21">
        <f>APA_LLL4!$M$64</f>
        <v>0.5</v>
      </c>
      <c r="G52" s="20">
        <f>APA_LLL4!$M$65</f>
        <v>0.5</v>
      </c>
      <c r="H52" s="20">
        <f t="shared" si="4"/>
        <v>0</v>
      </c>
      <c r="I52" s="66">
        <f>$B$71</f>
        <v>0.75</v>
      </c>
      <c r="J52" s="61" t="s">
        <v>28</v>
      </c>
      <c r="K52" s="20">
        <f t="shared" si="5"/>
        <v>0</v>
      </c>
      <c r="L52" s="66">
        <f>$B$71</f>
        <v>0.75</v>
      </c>
      <c r="M52" s="61" t="s">
        <v>28</v>
      </c>
      <c r="N52" s="20">
        <f t="shared" si="6"/>
        <v>0</v>
      </c>
      <c r="O52" s="66">
        <f>$B$75</f>
        <v>0</v>
      </c>
      <c r="P52" s="157" t="s">
        <v>29</v>
      </c>
      <c r="Q52" s="20">
        <f t="shared" si="7"/>
        <v>0</v>
      </c>
      <c r="R52" s="66">
        <f>$B$75</f>
        <v>0</v>
      </c>
      <c r="S52" s="61" t="s">
        <v>29</v>
      </c>
      <c r="T52" s="71">
        <f t="shared" si="8"/>
        <v>0</v>
      </c>
    </row>
    <row r="53" spans="1:20" x14ac:dyDescent="0.25">
      <c r="A53" s="3">
        <v>51</v>
      </c>
      <c r="B53" s="21">
        <f>APA_LLL4!$L$28</f>
        <v>1</v>
      </c>
      <c r="C53" s="21">
        <f>APA_LLL4!$M$47</f>
        <v>0.5</v>
      </c>
      <c r="D53" s="21">
        <f>APA_LLL4!$L$57</f>
        <v>0.52435897435897438</v>
      </c>
      <c r="E53" s="21">
        <f>APA_LLL4!$L$62</f>
        <v>0.49999999999999967</v>
      </c>
      <c r="F53" s="21">
        <f>APA_LLL4!$M$64</f>
        <v>0.5</v>
      </c>
      <c r="G53" s="20">
        <f>APA_LLL4!$M$65</f>
        <v>0.5</v>
      </c>
      <c r="H53" s="20">
        <f t="shared" si="4"/>
        <v>3.2772435897435878E-2</v>
      </c>
      <c r="I53" s="66">
        <f>$B$74</f>
        <v>0</v>
      </c>
      <c r="J53" s="61" t="s">
        <v>63</v>
      </c>
      <c r="K53" s="20">
        <f t="shared" si="5"/>
        <v>0</v>
      </c>
      <c r="L53" s="66">
        <f>$B$69</f>
        <v>1</v>
      </c>
      <c r="M53" s="61">
        <v>1</v>
      </c>
      <c r="N53" s="20">
        <f t="shared" si="6"/>
        <v>3.2772435897435878E-2</v>
      </c>
      <c r="O53" s="66">
        <f>$B$76</f>
        <v>0</v>
      </c>
      <c r="P53" s="157">
        <v>0</v>
      </c>
      <c r="Q53" s="20">
        <f t="shared" si="7"/>
        <v>0</v>
      </c>
      <c r="R53" s="66">
        <f>$B$73</f>
        <v>0.5</v>
      </c>
      <c r="S53" s="61" t="s">
        <v>62</v>
      </c>
      <c r="T53" s="71">
        <f t="shared" si="8"/>
        <v>1.6386217948717939E-2</v>
      </c>
    </row>
    <row r="54" spans="1:20" x14ac:dyDescent="0.25">
      <c r="A54" s="3">
        <v>52</v>
      </c>
      <c r="B54" s="21">
        <f>APA_LLL4!$M$28</f>
        <v>0</v>
      </c>
      <c r="C54" s="21">
        <f>APA_LLL4!$M$47</f>
        <v>0.5</v>
      </c>
      <c r="D54" s="21">
        <f>APA_LLL4!$L$57</f>
        <v>0.52435897435897438</v>
      </c>
      <c r="E54" s="21">
        <f>APA_LLL4!$L$62</f>
        <v>0.49999999999999967</v>
      </c>
      <c r="F54" s="21">
        <f>APA_LLL4!$M$64</f>
        <v>0.5</v>
      </c>
      <c r="G54" s="20">
        <f>APA_LLL4!$M$65</f>
        <v>0.5</v>
      </c>
      <c r="H54" s="20">
        <f t="shared" si="4"/>
        <v>0</v>
      </c>
      <c r="I54" s="66">
        <f>$B$75</f>
        <v>0</v>
      </c>
      <c r="J54" s="61" t="s">
        <v>29</v>
      </c>
      <c r="K54" s="20">
        <f t="shared" si="5"/>
        <v>0</v>
      </c>
      <c r="L54" s="66">
        <f>$B$71</f>
        <v>0.75</v>
      </c>
      <c r="M54" s="61" t="s">
        <v>28</v>
      </c>
      <c r="N54" s="20">
        <f t="shared" si="6"/>
        <v>0</v>
      </c>
      <c r="O54" s="66">
        <f>$B$75</f>
        <v>0</v>
      </c>
      <c r="P54" s="157" t="s">
        <v>29</v>
      </c>
      <c r="Q54" s="20">
        <f t="shared" si="7"/>
        <v>0</v>
      </c>
      <c r="R54" s="66">
        <f>$B$71</f>
        <v>0.75</v>
      </c>
      <c r="S54" s="61" t="s">
        <v>28</v>
      </c>
      <c r="T54" s="71">
        <f t="shared" si="8"/>
        <v>0</v>
      </c>
    </row>
    <row r="55" spans="1:20" x14ac:dyDescent="0.25">
      <c r="A55" s="3">
        <v>53</v>
      </c>
      <c r="B55" s="21">
        <f>APA_LLL4!$L$29</f>
        <v>0.5</v>
      </c>
      <c r="C55" s="21">
        <f>APA_LLL4!$L$48</f>
        <v>0.96153846153846156</v>
      </c>
      <c r="D55" s="21">
        <f>APA_LLL4!$M$57</f>
        <v>0.47564102564102562</v>
      </c>
      <c r="E55" s="21">
        <f>APA_LLL4!$L$62</f>
        <v>0.49999999999999967</v>
      </c>
      <c r="F55" s="21">
        <f>APA_LLL4!$M$64</f>
        <v>0.5</v>
      </c>
      <c r="G55" s="20">
        <f>APA_LLL4!$M$65</f>
        <v>0.5</v>
      </c>
      <c r="H55" s="20">
        <f t="shared" si="4"/>
        <v>2.8584196252465464E-2</v>
      </c>
      <c r="I55" s="66">
        <f>$B$70</f>
        <v>0.5</v>
      </c>
      <c r="J55" s="158" t="s">
        <v>27</v>
      </c>
      <c r="K55" s="20">
        <f t="shared" si="5"/>
        <v>1.4292098126232732E-2</v>
      </c>
      <c r="L55" s="66">
        <f>$B$70</f>
        <v>0.5</v>
      </c>
      <c r="M55" s="61" t="s">
        <v>27</v>
      </c>
      <c r="N55" s="20">
        <f t="shared" si="6"/>
        <v>1.4292098126232732E-2</v>
      </c>
      <c r="O55" s="66">
        <f>$B$76</f>
        <v>0</v>
      </c>
      <c r="P55" s="157">
        <v>0</v>
      </c>
      <c r="Q55" s="20">
        <f t="shared" si="7"/>
        <v>0</v>
      </c>
      <c r="R55" s="66">
        <f>$B$70</f>
        <v>0.5</v>
      </c>
      <c r="S55" s="61" t="s">
        <v>27</v>
      </c>
      <c r="T55" s="71">
        <f t="shared" si="8"/>
        <v>1.4292098126232732E-2</v>
      </c>
    </row>
    <row r="56" spans="1:20" x14ac:dyDescent="0.25">
      <c r="A56" s="3">
        <v>54</v>
      </c>
      <c r="B56" s="21">
        <f>APA_LLL4!$M$29</f>
        <v>0.5</v>
      </c>
      <c r="C56" s="21">
        <f>APA_LLL4!$L$48</f>
        <v>0.96153846153846156</v>
      </c>
      <c r="D56" s="21">
        <f>APA_LLL4!$M$57</f>
        <v>0.47564102564102562</v>
      </c>
      <c r="E56" s="21">
        <f>APA_LLL4!$L$62</f>
        <v>0.49999999999999967</v>
      </c>
      <c r="F56" s="21">
        <f>APA_LLL4!$M$64</f>
        <v>0.5</v>
      </c>
      <c r="G56" s="20">
        <f>APA_LLL4!$M$65</f>
        <v>0.5</v>
      </c>
      <c r="H56" s="20">
        <f t="shared" si="4"/>
        <v>2.8584196252465464E-2</v>
      </c>
      <c r="I56" s="66">
        <f>$B$74</f>
        <v>0</v>
      </c>
      <c r="J56" s="61" t="s">
        <v>63</v>
      </c>
      <c r="K56" s="20">
        <f t="shared" si="5"/>
        <v>0</v>
      </c>
      <c r="L56" s="66">
        <f>$B$73</f>
        <v>0.5</v>
      </c>
      <c r="M56" s="61" t="s">
        <v>62</v>
      </c>
      <c r="N56" s="20">
        <f t="shared" si="6"/>
        <v>1.4292098126232732E-2</v>
      </c>
      <c r="O56" s="66">
        <f>$B$76</f>
        <v>0</v>
      </c>
      <c r="P56" s="157">
        <v>0</v>
      </c>
      <c r="Q56" s="20">
        <f t="shared" si="7"/>
        <v>0</v>
      </c>
      <c r="R56" s="66">
        <f>$B$69</f>
        <v>1</v>
      </c>
      <c r="S56" s="61">
        <v>1</v>
      </c>
      <c r="T56" s="71">
        <f t="shared" si="8"/>
        <v>2.8584196252465464E-2</v>
      </c>
    </row>
    <row r="57" spans="1:20" x14ac:dyDescent="0.25">
      <c r="A57" s="3">
        <v>55</v>
      </c>
      <c r="B57" s="21">
        <f>APA_LLL4!$L$30</f>
        <v>0.7857142857142857</v>
      </c>
      <c r="C57" s="21">
        <f>APA_LLL4!$M$48</f>
        <v>3.8461538461538436E-2</v>
      </c>
      <c r="D57" s="21">
        <f>APA_LLL4!$M$57</f>
        <v>0.47564102564102562</v>
      </c>
      <c r="E57" s="21">
        <f>APA_LLL4!$L$62</f>
        <v>0.49999999999999967</v>
      </c>
      <c r="F57" s="21">
        <f>APA_LLL4!$M$64</f>
        <v>0.5</v>
      </c>
      <c r="G57" s="20">
        <f>APA_LLL4!$M$65</f>
        <v>0.5</v>
      </c>
      <c r="H57" s="20">
        <f t="shared" si="4"/>
        <v>1.7967209072978277E-3</v>
      </c>
      <c r="I57" s="66">
        <f>$B$71</f>
        <v>0.75</v>
      </c>
      <c r="J57" s="61" t="s">
        <v>28</v>
      </c>
      <c r="K57" s="20">
        <f t="shared" si="5"/>
        <v>1.3475406804733707E-3</v>
      </c>
      <c r="L57" s="66">
        <f>$B$75</f>
        <v>0</v>
      </c>
      <c r="M57" s="61" t="s">
        <v>29</v>
      </c>
      <c r="N57" s="20">
        <f t="shared" si="6"/>
        <v>0</v>
      </c>
      <c r="O57" s="66">
        <f>$B$75</f>
        <v>0</v>
      </c>
      <c r="P57" s="157" t="s">
        <v>29</v>
      </c>
      <c r="Q57" s="20">
        <f t="shared" si="7"/>
        <v>0</v>
      </c>
      <c r="R57" s="66">
        <f>$B$71</f>
        <v>0.75</v>
      </c>
      <c r="S57" s="61" t="s">
        <v>28</v>
      </c>
      <c r="T57" s="71">
        <f t="shared" si="8"/>
        <v>1.3475406804733707E-3</v>
      </c>
    </row>
    <row r="58" spans="1:20" x14ac:dyDescent="0.25">
      <c r="A58" s="3">
        <v>56</v>
      </c>
      <c r="B58" s="21">
        <f>APA_LLL4!$M$30</f>
        <v>0.2142857142857143</v>
      </c>
      <c r="C58" s="21">
        <f>APA_LLL4!$M$48</f>
        <v>3.8461538461538436E-2</v>
      </c>
      <c r="D58" s="21">
        <f>APA_LLL4!$M$57</f>
        <v>0.47564102564102562</v>
      </c>
      <c r="E58" s="21">
        <f>APA_LLL4!$L$62</f>
        <v>0.49999999999999967</v>
      </c>
      <c r="F58" s="21">
        <f>APA_LLL4!$M$64</f>
        <v>0.5</v>
      </c>
      <c r="G58" s="20">
        <f>APA_LLL4!$M$65</f>
        <v>0.5</v>
      </c>
      <c r="H58" s="20">
        <f t="shared" si="4"/>
        <v>4.9001479289940769E-4</v>
      </c>
      <c r="I58" s="66">
        <f>$B$72</f>
        <v>0.16666666666666666</v>
      </c>
      <c r="J58" s="61" t="s">
        <v>21</v>
      </c>
      <c r="K58" s="20">
        <f t="shared" si="5"/>
        <v>8.1669132149901272E-5</v>
      </c>
      <c r="L58" s="66">
        <f>$B$72</f>
        <v>0.16666666666666666</v>
      </c>
      <c r="M58" s="61" t="s">
        <v>21</v>
      </c>
      <c r="N58" s="20">
        <f t="shared" si="6"/>
        <v>8.1669132149901272E-5</v>
      </c>
      <c r="O58" s="66">
        <f>$B$72</f>
        <v>0.16666666666666666</v>
      </c>
      <c r="P58" s="157" t="s">
        <v>21</v>
      </c>
      <c r="Q58" s="20">
        <f t="shared" si="7"/>
        <v>8.1669132149901272E-5</v>
      </c>
      <c r="R58" s="66">
        <f>$B$69</f>
        <v>1</v>
      </c>
      <c r="S58" s="61">
        <v>1</v>
      </c>
      <c r="T58" s="71">
        <f t="shared" si="8"/>
        <v>4.9001479289940769E-4</v>
      </c>
    </row>
    <row r="59" spans="1:20" x14ac:dyDescent="0.25">
      <c r="A59" s="3">
        <v>57</v>
      </c>
      <c r="B59" s="21">
        <f>APA_LLL4!$L$31</f>
        <v>0.21428571428571427</v>
      </c>
      <c r="C59" s="21">
        <f>APA_LLL4!$L$49</f>
        <v>3.8461538461538457E-2</v>
      </c>
      <c r="D59" s="21">
        <f>APA_LLL4!$L$58</f>
        <v>0.47564102564102562</v>
      </c>
      <c r="E59" s="21">
        <f>APA_LLL4!$M$62</f>
        <v>0.50000000000000033</v>
      </c>
      <c r="F59" s="21">
        <f>APA_LLL4!$M$64</f>
        <v>0.5</v>
      </c>
      <c r="G59" s="20">
        <f>APA_LLL4!$M$65</f>
        <v>0.5</v>
      </c>
      <c r="H59" s="20">
        <f t="shared" si="4"/>
        <v>4.9001479289940844E-4</v>
      </c>
      <c r="I59" s="66">
        <f>$B$72</f>
        <v>0.16666666666666666</v>
      </c>
      <c r="J59" s="61" t="s">
        <v>21</v>
      </c>
      <c r="K59" s="20">
        <f t="shared" si="5"/>
        <v>8.1669132149901407E-5</v>
      </c>
      <c r="L59" s="66">
        <f>$B$69</f>
        <v>1</v>
      </c>
      <c r="M59" s="61">
        <v>1</v>
      </c>
      <c r="N59" s="20">
        <f t="shared" si="6"/>
        <v>4.9001479289940844E-4</v>
      </c>
      <c r="O59" s="66">
        <f>$B$72</f>
        <v>0.16666666666666666</v>
      </c>
      <c r="P59" s="157" t="s">
        <v>21</v>
      </c>
      <c r="Q59" s="20">
        <f t="shared" si="7"/>
        <v>8.1669132149901407E-5</v>
      </c>
      <c r="R59" s="66">
        <f>$B$72</f>
        <v>0.16666666666666666</v>
      </c>
      <c r="S59" s="61" t="s">
        <v>21</v>
      </c>
      <c r="T59" s="71">
        <f t="shared" si="8"/>
        <v>8.1669132149901407E-5</v>
      </c>
    </row>
    <row r="60" spans="1:20" x14ac:dyDescent="0.25">
      <c r="A60" s="3">
        <v>58</v>
      </c>
      <c r="B60" s="21">
        <f>APA_LLL4!$M$31</f>
        <v>0.7857142857142857</v>
      </c>
      <c r="C60" s="21">
        <f>APA_LLL4!$L$49</f>
        <v>3.8461538461538457E-2</v>
      </c>
      <c r="D60" s="21">
        <f>APA_LLL4!$L$58</f>
        <v>0.47564102564102562</v>
      </c>
      <c r="E60" s="21">
        <f>APA_LLL4!$M$62</f>
        <v>0.50000000000000033</v>
      </c>
      <c r="F60" s="21">
        <f>APA_LLL4!$M$64</f>
        <v>0.5</v>
      </c>
      <c r="G60" s="20">
        <f>APA_LLL4!$M$65</f>
        <v>0.5</v>
      </c>
      <c r="H60" s="20">
        <f t="shared" si="4"/>
        <v>1.7967209072978314E-3</v>
      </c>
      <c r="I60" s="66">
        <f>$B$75</f>
        <v>0</v>
      </c>
      <c r="J60" s="61" t="s">
        <v>29</v>
      </c>
      <c r="K60" s="20">
        <f t="shared" si="5"/>
        <v>0</v>
      </c>
      <c r="L60" s="66">
        <f>$B$71</f>
        <v>0.75</v>
      </c>
      <c r="M60" s="61" t="s">
        <v>28</v>
      </c>
      <c r="N60" s="20">
        <f t="shared" si="6"/>
        <v>1.3475406804733735E-3</v>
      </c>
      <c r="O60" s="66">
        <f>$B$71</f>
        <v>0.75</v>
      </c>
      <c r="P60" s="157" t="s">
        <v>28</v>
      </c>
      <c r="Q60" s="20">
        <f t="shared" si="7"/>
        <v>1.3475406804733735E-3</v>
      </c>
      <c r="R60" s="66">
        <f>$B$75</f>
        <v>0</v>
      </c>
      <c r="S60" s="61" t="s">
        <v>29</v>
      </c>
      <c r="T60" s="71">
        <f t="shared" si="8"/>
        <v>0</v>
      </c>
    </row>
    <row r="61" spans="1:20" x14ac:dyDescent="0.25">
      <c r="A61" s="3">
        <v>59</v>
      </c>
      <c r="B61" s="21">
        <f>APA_LLL4!$L$32</f>
        <v>0.5</v>
      </c>
      <c r="C61" s="21">
        <f>APA_LLL4!$M$49</f>
        <v>0.96153846153846156</v>
      </c>
      <c r="D61" s="21">
        <f>APA_LLL4!$L$58</f>
        <v>0.47564102564102562</v>
      </c>
      <c r="E61" s="21">
        <f>APA_LLL4!$M$62</f>
        <v>0.50000000000000033</v>
      </c>
      <c r="F61" s="21">
        <f>APA_LLL4!$M$64</f>
        <v>0.5</v>
      </c>
      <c r="G61" s="20">
        <f>APA_LLL4!$M$65</f>
        <v>0.5</v>
      </c>
      <c r="H61" s="20">
        <f t="shared" si="4"/>
        <v>2.8584196252465499E-2</v>
      </c>
      <c r="I61" s="66">
        <f>$B$76</f>
        <v>0</v>
      </c>
      <c r="J61" s="61">
        <v>0</v>
      </c>
      <c r="K61" s="20">
        <f t="shared" si="5"/>
        <v>0</v>
      </c>
      <c r="L61" s="66">
        <f>$B$69</f>
        <v>1</v>
      </c>
      <c r="M61" s="61">
        <v>1</v>
      </c>
      <c r="N61" s="20">
        <f t="shared" si="6"/>
        <v>2.8584196252465499E-2</v>
      </c>
      <c r="O61" s="66">
        <f>$B$74</f>
        <v>0</v>
      </c>
      <c r="P61" s="157" t="s">
        <v>63</v>
      </c>
      <c r="Q61" s="20">
        <f t="shared" si="7"/>
        <v>0</v>
      </c>
      <c r="R61" s="66">
        <f>$B$73</f>
        <v>0.5</v>
      </c>
      <c r="S61" s="61" t="s">
        <v>62</v>
      </c>
      <c r="T61" s="71">
        <f t="shared" si="8"/>
        <v>1.429209812623275E-2</v>
      </c>
    </row>
    <row r="62" spans="1:20" x14ac:dyDescent="0.25">
      <c r="A62" s="3">
        <v>60</v>
      </c>
      <c r="B62" s="21">
        <f>APA_LLL4!$M$32</f>
        <v>0.5</v>
      </c>
      <c r="C62" s="21">
        <f>APA_LLL4!$M$49</f>
        <v>0.96153846153846156</v>
      </c>
      <c r="D62" s="21">
        <f>APA_LLL4!$L$58</f>
        <v>0.47564102564102562</v>
      </c>
      <c r="E62" s="21">
        <f>APA_LLL4!$M$62</f>
        <v>0.50000000000000033</v>
      </c>
      <c r="F62" s="21">
        <f>APA_LLL4!$M$64</f>
        <v>0.5</v>
      </c>
      <c r="G62" s="20">
        <f>APA_LLL4!$M$65</f>
        <v>0.5</v>
      </c>
      <c r="H62" s="20">
        <f t="shared" si="4"/>
        <v>2.8584196252465499E-2</v>
      </c>
      <c r="I62" s="66">
        <f>$B$76</f>
        <v>0</v>
      </c>
      <c r="J62" s="61">
        <v>0</v>
      </c>
      <c r="K62" s="20">
        <f t="shared" si="5"/>
        <v>0</v>
      </c>
      <c r="L62" s="66">
        <f>$B$70</f>
        <v>0.5</v>
      </c>
      <c r="M62" s="61" t="s">
        <v>27</v>
      </c>
      <c r="N62" s="20">
        <f t="shared" si="6"/>
        <v>1.429209812623275E-2</v>
      </c>
      <c r="O62" s="66">
        <f>$B$70</f>
        <v>0.5</v>
      </c>
      <c r="P62" s="157" t="s">
        <v>27</v>
      </c>
      <c r="Q62" s="20">
        <f t="shared" si="7"/>
        <v>1.429209812623275E-2</v>
      </c>
      <c r="R62" s="66">
        <f>$B$70</f>
        <v>0.5</v>
      </c>
      <c r="S62" s="61" t="s">
        <v>27</v>
      </c>
      <c r="T62" s="71">
        <f t="shared" si="8"/>
        <v>1.429209812623275E-2</v>
      </c>
    </row>
    <row r="63" spans="1:20" x14ac:dyDescent="0.25">
      <c r="A63" s="3">
        <v>61</v>
      </c>
      <c r="B63" s="21">
        <f>APA_LLL4!$L$33</f>
        <v>0</v>
      </c>
      <c r="C63" s="21">
        <f>APA_LLL4!$L$50</f>
        <v>0.5</v>
      </c>
      <c r="D63" s="21">
        <f>APA_LLL4!$M$58</f>
        <v>0.52435897435897438</v>
      </c>
      <c r="E63" s="21">
        <f>APA_LLL4!$M$62</f>
        <v>0.50000000000000033</v>
      </c>
      <c r="F63" s="21">
        <f>APA_LLL4!$M$64</f>
        <v>0.5</v>
      </c>
      <c r="G63" s="20">
        <f>APA_LLL4!$M$65</f>
        <v>0.5</v>
      </c>
      <c r="H63" s="20">
        <f t="shared" si="4"/>
        <v>0</v>
      </c>
      <c r="I63" s="66">
        <f>$B$75</f>
        <v>0</v>
      </c>
      <c r="J63" s="61" t="s">
        <v>29</v>
      </c>
      <c r="K63" s="20">
        <f t="shared" si="5"/>
        <v>0</v>
      </c>
      <c r="L63" s="66">
        <f>$B$71</f>
        <v>0.75</v>
      </c>
      <c r="M63" s="61" t="s">
        <v>28</v>
      </c>
      <c r="N63" s="20">
        <f t="shared" si="6"/>
        <v>0</v>
      </c>
      <c r="O63" s="66">
        <f>$B$75</f>
        <v>0</v>
      </c>
      <c r="P63" s="157" t="s">
        <v>29</v>
      </c>
      <c r="Q63" s="20">
        <f t="shared" si="7"/>
        <v>0</v>
      </c>
      <c r="R63" s="66">
        <f>$B$71</f>
        <v>0.75</v>
      </c>
      <c r="S63" s="61" t="s">
        <v>28</v>
      </c>
      <c r="T63" s="71">
        <f t="shared" si="8"/>
        <v>0</v>
      </c>
    </row>
    <row r="64" spans="1:20" x14ac:dyDescent="0.25">
      <c r="A64" s="3">
        <v>62</v>
      </c>
      <c r="B64" s="21">
        <f>APA_LLL4!$M$33</f>
        <v>1</v>
      </c>
      <c r="C64" s="21">
        <f>APA_LLL4!$L$50</f>
        <v>0.5</v>
      </c>
      <c r="D64" s="21">
        <f>APA_LLL4!$M$58</f>
        <v>0.52435897435897438</v>
      </c>
      <c r="E64" s="21">
        <f>APA_LLL4!$M$62</f>
        <v>0.50000000000000033</v>
      </c>
      <c r="F64" s="21">
        <f>APA_LLL4!$M$64</f>
        <v>0.5</v>
      </c>
      <c r="G64" s="20">
        <f>APA_LLL4!$M$65</f>
        <v>0.5</v>
      </c>
      <c r="H64" s="20">
        <f t="shared" si="4"/>
        <v>3.277243589743592E-2</v>
      </c>
      <c r="I64" s="66">
        <f>$B$76</f>
        <v>0</v>
      </c>
      <c r="J64" s="61">
        <v>0</v>
      </c>
      <c r="K64" s="20">
        <f t="shared" si="5"/>
        <v>0</v>
      </c>
      <c r="L64" s="66">
        <f>$B$73</f>
        <v>0.5</v>
      </c>
      <c r="M64" s="61" t="s">
        <v>62</v>
      </c>
      <c r="N64" s="20">
        <f t="shared" si="6"/>
        <v>1.638621794871796E-2</v>
      </c>
      <c r="O64" s="66">
        <f>$B$74</f>
        <v>0</v>
      </c>
      <c r="P64" s="157" t="s">
        <v>63</v>
      </c>
      <c r="Q64" s="20">
        <f t="shared" si="7"/>
        <v>0</v>
      </c>
      <c r="R64" s="154">
        <f>$B$69</f>
        <v>1</v>
      </c>
      <c r="S64" s="61">
        <v>1</v>
      </c>
      <c r="T64" s="71">
        <f t="shared" si="8"/>
        <v>3.277243589743592E-2</v>
      </c>
    </row>
    <row r="65" spans="1:22" x14ac:dyDescent="0.25">
      <c r="A65" s="3">
        <v>63</v>
      </c>
      <c r="B65" s="21">
        <f>APA_LLL4!$L$34</f>
        <v>0</v>
      </c>
      <c r="C65" s="21">
        <f>APA_LLL4!$M$50</f>
        <v>0.5</v>
      </c>
      <c r="D65" s="21">
        <f>APA_LLL4!$M$58</f>
        <v>0.52435897435897438</v>
      </c>
      <c r="E65" s="21">
        <f>APA_LLL4!$M$62</f>
        <v>0.50000000000000033</v>
      </c>
      <c r="F65" s="21">
        <f>APA_LLL4!$M$64</f>
        <v>0.5</v>
      </c>
      <c r="G65" s="20">
        <f>APA_LLL4!$M$65</f>
        <v>0.5</v>
      </c>
      <c r="H65" s="20">
        <f t="shared" si="4"/>
        <v>0</v>
      </c>
      <c r="I65" s="66">
        <f>$B$75</f>
        <v>0</v>
      </c>
      <c r="J65" s="61" t="s">
        <v>29</v>
      </c>
      <c r="K65" s="20">
        <f t="shared" si="5"/>
        <v>0</v>
      </c>
      <c r="L65" s="66">
        <f>$B$75</f>
        <v>0</v>
      </c>
      <c r="M65" s="61" t="s">
        <v>29</v>
      </c>
      <c r="N65" s="20">
        <f t="shared" si="6"/>
        <v>0</v>
      </c>
      <c r="O65" s="66">
        <f>$B$71</f>
        <v>0.75</v>
      </c>
      <c r="P65" s="157" t="s">
        <v>28</v>
      </c>
      <c r="Q65" s="20">
        <f t="shared" si="7"/>
        <v>0</v>
      </c>
      <c r="R65" s="66">
        <f>$B$71</f>
        <v>0.75</v>
      </c>
      <c r="S65" s="61" t="s">
        <v>28</v>
      </c>
      <c r="T65" s="71">
        <f t="shared" si="8"/>
        <v>0</v>
      </c>
    </row>
    <row r="66" spans="1:22" s="1" customFormat="1" x14ac:dyDescent="0.25">
      <c r="A66" s="4">
        <v>64</v>
      </c>
      <c r="B66" s="23">
        <f>APA_LLL4!$M$34</f>
        <v>1</v>
      </c>
      <c r="C66" s="23">
        <f>APA_LLL4!$M$50</f>
        <v>0.5</v>
      </c>
      <c r="D66" s="23">
        <f>APA_LLL4!$M$58</f>
        <v>0.52435897435897438</v>
      </c>
      <c r="E66" s="23">
        <f>APA_LLL4!$M$62</f>
        <v>0.50000000000000033</v>
      </c>
      <c r="F66" s="23">
        <f>APA_LLL4!$M$64</f>
        <v>0.5</v>
      </c>
      <c r="G66" s="62">
        <f>APA_LLL4!$M$65</f>
        <v>0.5</v>
      </c>
      <c r="H66" s="62">
        <f t="shared" si="4"/>
        <v>3.277243589743592E-2</v>
      </c>
      <c r="I66" s="85">
        <f>$B$76</f>
        <v>0</v>
      </c>
      <c r="J66" s="63">
        <v>0</v>
      </c>
      <c r="K66" s="62">
        <f t="shared" si="5"/>
        <v>0</v>
      </c>
      <c r="L66" s="85">
        <f>$B$74</f>
        <v>0</v>
      </c>
      <c r="M66" s="63" t="s">
        <v>63</v>
      </c>
      <c r="N66" s="62">
        <f t="shared" si="6"/>
        <v>0</v>
      </c>
      <c r="O66" s="85">
        <f>$B$73</f>
        <v>0.5</v>
      </c>
      <c r="P66" s="61" t="s">
        <v>62</v>
      </c>
      <c r="Q66" s="62">
        <f t="shared" si="7"/>
        <v>1.638621794871796E-2</v>
      </c>
      <c r="R66" s="85">
        <f>$B$69</f>
        <v>1</v>
      </c>
      <c r="S66" s="63">
        <v>1</v>
      </c>
      <c r="T66" s="155">
        <f t="shared" si="8"/>
        <v>3.277243589743592E-2</v>
      </c>
    </row>
    <row r="67" spans="1:22" x14ac:dyDescent="0.25">
      <c r="B67" s="6"/>
      <c r="C67" s="6"/>
      <c r="D67" s="6"/>
      <c r="E67" s="6"/>
      <c r="F67" s="6"/>
      <c r="G67" s="159"/>
      <c r="H67" s="159">
        <f>SUM(H3:H66)</f>
        <v>1.0000000000000004</v>
      </c>
      <c r="I67" s="160"/>
      <c r="J67" s="159"/>
      <c r="K67" s="20">
        <f>SUM(K3:K66)</f>
        <v>0.37499999999999989</v>
      </c>
      <c r="L67" s="161"/>
      <c r="M67" s="159"/>
      <c r="N67" s="20">
        <f>SUM(N3:N66)</f>
        <v>0.37499999999999989</v>
      </c>
      <c r="O67" s="161"/>
      <c r="P67" s="159"/>
      <c r="Q67" s="20">
        <f>SUM(Q3:Q66)</f>
        <v>0.37500000000000022</v>
      </c>
      <c r="R67" s="161"/>
      <c r="S67" s="159"/>
      <c r="T67" s="71">
        <f>SUM(T3:T66)</f>
        <v>0.37500000000000022</v>
      </c>
      <c r="V67" s="59">
        <f>K67+N67+Q67+T67</f>
        <v>1.5000000000000002</v>
      </c>
    </row>
    <row r="68" spans="1:22" ht="16.5" thickBot="1" x14ac:dyDescent="0.3">
      <c r="B68" s="6"/>
      <c r="C68" s="6"/>
      <c r="D68" s="6"/>
      <c r="E68" s="6"/>
      <c r="F68" s="6"/>
      <c r="G68" s="159"/>
      <c r="H68" s="159"/>
      <c r="I68" s="160"/>
      <c r="J68" s="159"/>
      <c r="K68" s="20">
        <f>ROUND(K67,13)</f>
        <v>0.375</v>
      </c>
      <c r="L68" s="20">
        <f t="shared" ref="L68:T68" si="9">ROUND(L67,13)</f>
        <v>0</v>
      </c>
      <c r="M68" s="20">
        <f t="shared" si="9"/>
        <v>0</v>
      </c>
      <c r="N68" s="20">
        <f t="shared" si="9"/>
        <v>0.375</v>
      </c>
      <c r="O68" s="20">
        <f t="shared" si="9"/>
        <v>0</v>
      </c>
      <c r="P68" s="20">
        <f t="shared" si="9"/>
        <v>0</v>
      </c>
      <c r="Q68" s="20">
        <f t="shared" si="9"/>
        <v>0.375</v>
      </c>
      <c r="R68" s="20">
        <f t="shared" si="9"/>
        <v>0</v>
      </c>
      <c r="S68" s="20">
        <f t="shared" si="9"/>
        <v>0</v>
      </c>
      <c r="T68" s="20">
        <f t="shared" si="9"/>
        <v>0.375</v>
      </c>
    </row>
    <row r="69" spans="1:22" x14ac:dyDescent="0.25">
      <c r="A69" s="10" t="s">
        <v>26</v>
      </c>
      <c r="B69" s="11">
        <f>1</f>
        <v>1</v>
      </c>
      <c r="C69" s="6"/>
      <c r="D69" s="6"/>
      <c r="E69" s="6"/>
      <c r="F69" s="6"/>
      <c r="G69" s="159"/>
      <c r="H69" s="159"/>
      <c r="I69" s="160"/>
      <c r="J69" s="159" t="s">
        <v>64</v>
      </c>
      <c r="K69" s="77">
        <f>K68/($B$69+$B$73+$B$74)</f>
        <v>0.25</v>
      </c>
      <c r="L69" s="78"/>
      <c r="M69" s="77"/>
      <c r="N69" s="77">
        <f>N68/($B$69+$B$73+$B$74)</f>
        <v>0.25</v>
      </c>
      <c r="O69" s="78"/>
      <c r="P69" s="77"/>
      <c r="Q69" s="77">
        <f>Q68/($B$69+$B$73+$B$74)</f>
        <v>0.25</v>
      </c>
      <c r="R69" s="78"/>
      <c r="S69" s="77"/>
      <c r="T69" s="77">
        <f>T68/($B$69+$B$73+$B$74)</f>
        <v>0.25</v>
      </c>
      <c r="U69" s="77">
        <f>K69+N69+Q69+T69</f>
        <v>1</v>
      </c>
    </row>
    <row r="70" spans="1:22" x14ac:dyDescent="0.25">
      <c r="A70" s="14" t="s">
        <v>27</v>
      </c>
      <c r="B70" s="15">
        <f>($B$69+$B$73+$B$74)/3</f>
        <v>0.5</v>
      </c>
      <c r="G70" s="3"/>
      <c r="H70" s="3"/>
      <c r="I70" s="164"/>
      <c r="J70" s="3"/>
      <c r="K70" s="162"/>
      <c r="L70" s="163"/>
      <c r="M70" s="162"/>
      <c r="N70" s="162"/>
      <c r="O70" s="163"/>
      <c r="P70" s="162"/>
      <c r="Q70" s="162"/>
      <c r="R70" s="163"/>
      <c r="S70" s="162"/>
      <c r="T70" s="165"/>
      <c r="U70" s="77"/>
    </row>
    <row r="71" spans="1:22" x14ac:dyDescent="0.25">
      <c r="A71" s="14" t="s">
        <v>28</v>
      </c>
      <c r="B71" s="15">
        <f>($B$69+$B$73)/2</f>
        <v>0.75</v>
      </c>
      <c r="G71" s="3"/>
      <c r="H71" s="3"/>
      <c r="I71" s="164"/>
      <c r="J71" s="3"/>
      <c r="K71" s="3"/>
      <c r="L71" s="164"/>
      <c r="M71" s="3"/>
      <c r="N71" s="3"/>
      <c r="O71" s="164"/>
      <c r="P71" s="3"/>
      <c r="Q71" s="3"/>
      <c r="R71" s="164"/>
      <c r="S71" s="3"/>
      <c r="T71" s="166"/>
    </row>
    <row r="72" spans="1:22" x14ac:dyDescent="0.25">
      <c r="A72" s="16" t="s">
        <v>21</v>
      </c>
      <c r="B72" s="17">
        <f>($B$73+$B$74)/3</f>
        <v>0.16666666666666666</v>
      </c>
      <c r="G72" s="3"/>
      <c r="H72" s="3"/>
      <c r="I72" s="164"/>
      <c r="J72" s="3"/>
      <c r="K72" s="3"/>
      <c r="L72" s="164"/>
      <c r="M72" s="3"/>
      <c r="N72" s="3"/>
      <c r="O72" s="164"/>
      <c r="P72" s="3"/>
      <c r="Q72" s="3"/>
      <c r="R72" s="164"/>
      <c r="S72" s="3"/>
      <c r="T72" s="166"/>
    </row>
    <row r="73" spans="1:22" x14ac:dyDescent="0.25">
      <c r="A73" s="16" t="s">
        <v>22</v>
      </c>
      <c r="B73" s="17">
        <f>APA_LLL4!$B$68</f>
        <v>0.5</v>
      </c>
      <c r="G73" s="3"/>
      <c r="H73" s="3"/>
      <c r="I73" s="164"/>
      <c r="J73" s="3"/>
      <c r="K73" s="3"/>
      <c r="L73" s="164"/>
      <c r="M73" s="3"/>
      <c r="N73" s="3"/>
      <c r="O73" s="164"/>
      <c r="P73" s="3"/>
      <c r="Q73" s="3"/>
      <c r="R73" s="164"/>
      <c r="S73" s="3"/>
      <c r="T73" s="166"/>
    </row>
    <row r="74" spans="1:22" x14ac:dyDescent="0.25">
      <c r="A74" s="16" t="s">
        <v>23</v>
      </c>
      <c r="B74" s="17">
        <f>APA_LLL4!$B$69</f>
        <v>0</v>
      </c>
    </row>
    <row r="75" spans="1:22" x14ac:dyDescent="0.25">
      <c r="A75" s="16" t="s">
        <v>29</v>
      </c>
      <c r="B75" s="17">
        <f>$B$74/2</f>
        <v>0</v>
      </c>
    </row>
    <row r="76" spans="1:22" ht="16.5" thickBot="1" x14ac:dyDescent="0.3">
      <c r="A76" s="18" t="s">
        <v>30</v>
      </c>
      <c r="B76" s="19">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qcUW3er68LfVyFW4ad8rtNTUYU8icsWkB6suZo3X/yYLtlMEQJuM8Ji+Ye3x70UH45BEeKNzuq1bBXnCOAiSzw==" saltValue="qL6TQyGUme0R+/fr+8T3QA=="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6"/>
  <dimension ref="A1:T110"/>
  <sheetViews>
    <sheetView zoomScaleNormal="100" workbookViewId="0">
      <pane xSplit="3" ySplit="2" topLeftCell="F54" activePane="bottomRight" state="frozen"/>
      <selection pane="topRight" activeCell="H1" sqref="H1"/>
      <selection pane="bottomLeft" activeCell="A3" sqref="A3"/>
      <selection pane="bottomRight" activeCell="M65" sqref="M65"/>
    </sheetView>
  </sheetViews>
  <sheetFormatPr baseColWidth="10" defaultColWidth="10.875" defaultRowHeight="15.75" x14ac:dyDescent="0.25"/>
  <cols>
    <col min="1" max="1" width="10.875" style="25"/>
    <col min="2" max="2" width="17.625" style="25" bestFit="1" customWidth="1"/>
    <col min="3" max="3" width="21" style="25" hidden="1" customWidth="1"/>
    <col min="4" max="4" width="17.875" style="25" bestFit="1" customWidth="1"/>
    <col min="5" max="5" width="19" style="25" bestFit="1" customWidth="1"/>
    <col min="6" max="9" width="20.87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80"/>
      <c r="E1" s="80"/>
      <c r="F1" s="306" t="s">
        <v>0</v>
      </c>
      <c r="G1" s="306"/>
      <c r="H1" s="306" t="s">
        <v>1</v>
      </c>
      <c r="I1" s="306"/>
      <c r="J1" s="306" t="s">
        <v>8</v>
      </c>
      <c r="K1" s="306"/>
      <c r="L1" s="306" t="s">
        <v>6</v>
      </c>
      <c r="M1" s="306"/>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73" t="s">
        <v>47</v>
      </c>
      <c r="K2" s="73" t="s">
        <v>48</v>
      </c>
      <c r="L2" s="73" t="s">
        <v>49</v>
      </c>
      <c r="M2" s="73" t="s">
        <v>50</v>
      </c>
      <c r="N2" s="73" t="s">
        <v>51</v>
      </c>
      <c r="O2" s="73" t="s">
        <v>52</v>
      </c>
      <c r="P2" s="73" t="s">
        <v>17</v>
      </c>
      <c r="Q2" s="74" t="s">
        <v>20</v>
      </c>
      <c r="R2" s="74" t="s">
        <v>18</v>
      </c>
      <c r="S2" s="29" t="s">
        <v>19</v>
      </c>
      <c r="T2" s="74"/>
    </row>
    <row r="3" spans="1:20" x14ac:dyDescent="0.25">
      <c r="A3" s="307" t="s">
        <v>55</v>
      </c>
      <c r="B3" s="25">
        <v>1</v>
      </c>
      <c r="D3" s="25">
        <v>1</v>
      </c>
      <c r="E3" s="25">
        <v>4</v>
      </c>
      <c r="F3" s="82">
        <f>1*$B$107</f>
        <v>1</v>
      </c>
      <c r="G3" s="82">
        <f>$B$74*$B$110</f>
        <v>0</v>
      </c>
      <c r="H3" s="82">
        <f>$B$72*$B$107</f>
        <v>0.75</v>
      </c>
      <c r="I3" s="82">
        <f>0*$B$110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1</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1</v>
      </c>
      <c r="M3" s="30">
        <f t="shared" ref="M3:M65" si="2">1-L3</f>
        <v>0</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v>
      </c>
      <c r="P3" s="28">
        <f>N3+O3</f>
        <v>0</v>
      </c>
      <c r="Q3" s="28">
        <f>PRODUCT(NodeProb_LLW3!C3:G3)</f>
        <v>3.3823529411764711E-2</v>
      </c>
      <c r="R3" s="28">
        <f>$P3*$Q3</f>
        <v>0</v>
      </c>
      <c r="S3" s="302">
        <f>SUM(R3:R34)</f>
        <v>3.1066176470588236E-2</v>
      </c>
    </row>
    <row r="4" spans="1:20" x14ac:dyDescent="0.25">
      <c r="A4" s="307"/>
      <c r="B4" s="25">
        <v>2</v>
      </c>
      <c r="D4" s="25">
        <v>1</v>
      </c>
      <c r="E4" s="25">
        <v>4</v>
      </c>
      <c r="F4" s="28">
        <f>1*$B$107</f>
        <v>1</v>
      </c>
      <c r="G4" s="28">
        <f>$B$74*$B$110</f>
        <v>0</v>
      </c>
      <c r="H4" s="28">
        <f>$B$72*$B$107</f>
        <v>0.75</v>
      </c>
      <c r="I4" s="28">
        <f>0*$B$110</f>
        <v>0</v>
      </c>
      <c r="J4" s="28">
        <f t="shared" si="0"/>
        <v>1</v>
      </c>
      <c r="K4" s="28">
        <f t="shared" si="1"/>
        <v>0</v>
      </c>
      <c r="L4" s="108">
        <f t="shared" ref="L4:L65" si="3">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4">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5">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ref="P4:P65" si="6">N4+O4</f>
        <v>0</v>
      </c>
      <c r="Q4" s="28">
        <f>PRODUCT(NodeProb_LLW3!C5:G5)</f>
        <v>3.3823529411764711E-2</v>
      </c>
      <c r="R4" s="28">
        <f t="shared" ref="R4:R65" si="7">$P4*$Q4</f>
        <v>0</v>
      </c>
      <c r="S4" s="302"/>
    </row>
    <row r="5" spans="1:20" x14ac:dyDescent="0.25">
      <c r="A5" s="307"/>
      <c r="B5" s="25">
        <v>3</v>
      </c>
      <c r="D5" s="25">
        <v>1</v>
      </c>
      <c r="E5" s="25">
        <v>4</v>
      </c>
      <c r="F5" s="28">
        <f>$B$71*$B$107</f>
        <v>0.5</v>
      </c>
      <c r="G5" s="28">
        <f>$B$74*$B$110</f>
        <v>0</v>
      </c>
      <c r="H5" s="28">
        <f>$B$74*$B$107</f>
        <v>0</v>
      </c>
      <c r="I5" s="28">
        <f>0*$B$110</f>
        <v>0</v>
      </c>
      <c r="J5" s="28">
        <f t="shared" si="0"/>
        <v>0.5</v>
      </c>
      <c r="K5" s="28">
        <f t="shared" si="1"/>
        <v>0</v>
      </c>
      <c r="L5" s="108">
        <f t="shared" si="3"/>
        <v>1</v>
      </c>
      <c r="M5" s="30">
        <f t="shared" si="2"/>
        <v>0</v>
      </c>
      <c r="N5" s="28">
        <f t="shared" si="4"/>
        <v>0</v>
      </c>
      <c r="O5" s="28">
        <f t="shared" si="5"/>
        <v>0</v>
      </c>
      <c r="P5" s="28">
        <f t="shared" si="6"/>
        <v>0</v>
      </c>
      <c r="Q5" s="28">
        <f>PRODUCT(NodeProb_LLW3!C7:G7)</f>
        <v>2.6286764705882371E-2</v>
      </c>
      <c r="R5" s="28">
        <f t="shared" si="7"/>
        <v>0</v>
      </c>
      <c r="S5" s="302"/>
    </row>
    <row r="6" spans="1:20" x14ac:dyDescent="0.25">
      <c r="A6" s="307"/>
      <c r="B6" s="25">
        <v>4</v>
      </c>
      <c r="D6" s="25">
        <v>1</v>
      </c>
      <c r="E6" s="25">
        <v>4</v>
      </c>
      <c r="F6" s="28">
        <f>$B$68*$B$107</f>
        <v>0.5</v>
      </c>
      <c r="G6" s="28">
        <f>$B$73*$B$110</f>
        <v>0.16666666666666666</v>
      </c>
      <c r="H6" s="28">
        <f>$B$73*$B$107</f>
        <v>0.16666666666666666</v>
      </c>
      <c r="I6" s="28">
        <f>0*$B$110</f>
        <v>0</v>
      </c>
      <c r="J6" s="28">
        <f t="shared" si="0"/>
        <v>0.33333333333333337</v>
      </c>
      <c r="K6" s="28">
        <f t="shared" si="1"/>
        <v>0</v>
      </c>
      <c r="L6" s="108">
        <f t="shared" si="3"/>
        <v>0.75</v>
      </c>
      <c r="M6" s="30">
        <f t="shared" si="2"/>
        <v>0.25</v>
      </c>
      <c r="N6" s="28">
        <f t="shared" si="4"/>
        <v>8.3333333333333329E-2</v>
      </c>
      <c r="O6" s="28">
        <f t="shared" si="5"/>
        <v>4.1666666666666657E-2</v>
      </c>
      <c r="P6" s="28">
        <f t="shared" si="6"/>
        <v>0.12499999999999999</v>
      </c>
      <c r="Q6" s="28">
        <f>PRODUCT(NodeProb_LLW3!C9:G9)</f>
        <v>3.1066176470588264E-2</v>
      </c>
      <c r="R6" s="28">
        <f t="shared" si="7"/>
        <v>3.8832720588235325E-3</v>
      </c>
      <c r="S6" s="302"/>
    </row>
    <row r="7" spans="1:20" x14ac:dyDescent="0.25">
      <c r="A7" s="307"/>
      <c r="B7" s="25">
        <v>5</v>
      </c>
      <c r="D7" s="25">
        <v>2</v>
      </c>
      <c r="E7" s="25">
        <v>3</v>
      </c>
      <c r="F7" s="28">
        <f>$B$73*$B$108</f>
        <v>0.16666666666666666</v>
      </c>
      <c r="G7" s="28">
        <f>$B$68*$B$109</f>
        <v>0.5</v>
      </c>
      <c r="H7" s="28">
        <f>0*$B$108</f>
        <v>0</v>
      </c>
      <c r="I7" s="28">
        <f>$B$73*$B$109</f>
        <v>0.16666666666666666</v>
      </c>
      <c r="J7" s="28">
        <f t="shared" si="0"/>
        <v>0</v>
      </c>
      <c r="K7" s="28">
        <f t="shared" si="1"/>
        <v>0.33333333333333337</v>
      </c>
      <c r="L7" s="108">
        <f t="shared" si="3"/>
        <v>0.24999999999999994</v>
      </c>
      <c r="M7" s="30">
        <f t="shared" si="2"/>
        <v>0.75</v>
      </c>
      <c r="N7" s="28">
        <f t="shared" si="4"/>
        <v>4.1666666666666657E-2</v>
      </c>
      <c r="O7" s="28">
        <f t="shared" si="5"/>
        <v>8.3333333333333329E-2</v>
      </c>
      <c r="P7" s="28">
        <f t="shared" si="6"/>
        <v>0.12499999999999999</v>
      </c>
      <c r="Q7" s="28">
        <f>PRODUCT(NodeProb_LLW3!C11:G11)</f>
        <v>3.1066176470588219E-2</v>
      </c>
      <c r="R7" s="28">
        <f t="shared" si="7"/>
        <v>3.8832720588235269E-3</v>
      </c>
      <c r="S7" s="302"/>
    </row>
    <row r="8" spans="1:20" x14ac:dyDescent="0.25">
      <c r="A8" s="307"/>
      <c r="B8" s="25">
        <v>6</v>
      </c>
      <c r="D8" s="25">
        <v>2</v>
      </c>
      <c r="E8" s="25">
        <v>3</v>
      </c>
      <c r="F8" s="28">
        <f>$B$74*$B$108</f>
        <v>0</v>
      </c>
      <c r="G8" s="28">
        <f>$B$71*$B$109</f>
        <v>0.5</v>
      </c>
      <c r="H8" s="28">
        <f>0*$B$108</f>
        <v>0</v>
      </c>
      <c r="I8" s="28">
        <f>$B$74*$B$109</f>
        <v>0</v>
      </c>
      <c r="J8" s="28">
        <f t="shared" si="0"/>
        <v>0</v>
      </c>
      <c r="K8" s="28">
        <f t="shared" si="1"/>
        <v>0.5</v>
      </c>
      <c r="L8" s="108">
        <f t="shared" si="3"/>
        <v>0</v>
      </c>
      <c r="M8" s="30">
        <f t="shared" si="2"/>
        <v>1</v>
      </c>
      <c r="N8" s="28">
        <f t="shared" si="4"/>
        <v>0</v>
      </c>
      <c r="O8" s="28">
        <f t="shared" si="5"/>
        <v>0</v>
      </c>
      <c r="P8" s="28">
        <f t="shared" si="6"/>
        <v>0</v>
      </c>
      <c r="Q8" s="28">
        <f>PRODUCT(NodeProb_LLW3!C13:G13)</f>
        <v>2.6286764705882343E-2</v>
      </c>
      <c r="R8" s="28">
        <f t="shared" si="7"/>
        <v>0</v>
      </c>
      <c r="S8" s="302"/>
    </row>
    <row r="9" spans="1:20" x14ac:dyDescent="0.25">
      <c r="A9" s="307"/>
      <c r="B9" s="25">
        <v>7</v>
      </c>
      <c r="D9" s="25">
        <v>2</v>
      </c>
      <c r="E9" s="25">
        <v>3</v>
      </c>
      <c r="F9" s="28">
        <f>$B$74*$B$108</f>
        <v>0</v>
      </c>
      <c r="G9" s="28">
        <f>1*$B$109</f>
        <v>1</v>
      </c>
      <c r="H9" s="28">
        <f>0*$B$108</f>
        <v>0</v>
      </c>
      <c r="I9" s="28">
        <f>$B$72*$B$109</f>
        <v>0.75</v>
      </c>
      <c r="J9" s="28">
        <f t="shared" si="0"/>
        <v>0</v>
      </c>
      <c r="K9" s="28">
        <f t="shared" si="1"/>
        <v>1</v>
      </c>
      <c r="L9" s="108">
        <f t="shared" si="3"/>
        <v>0</v>
      </c>
      <c r="M9" s="30">
        <f t="shared" si="2"/>
        <v>1</v>
      </c>
      <c r="N9" s="28">
        <f t="shared" si="4"/>
        <v>0</v>
      </c>
      <c r="O9" s="28">
        <f t="shared" si="5"/>
        <v>0</v>
      </c>
      <c r="P9" s="28">
        <f t="shared" si="6"/>
        <v>0</v>
      </c>
      <c r="Q9" s="28">
        <f>PRODUCT(NodeProb_LLW3!C15:G15)</f>
        <v>3.3823529411764697E-2</v>
      </c>
      <c r="R9" s="28">
        <f t="shared" si="7"/>
        <v>0</v>
      </c>
      <c r="S9" s="302"/>
    </row>
    <row r="10" spans="1:20" s="29" customFormat="1" x14ac:dyDescent="0.25">
      <c r="A10" s="307"/>
      <c r="B10" s="29">
        <v>8</v>
      </c>
      <c r="D10" s="29">
        <v>2</v>
      </c>
      <c r="E10" s="29">
        <v>3</v>
      </c>
      <c r="F10" s="30">
        <f>$B$74*$B$108</f>
        <v>0</v>
      </c>
      <c r="G10" s="30">
        <f>1*$B$109</f>
        <v>1</v>
      </c>
      <c r="H10" s="30">
        <f>0*$B$108</f>
        <v>0</v>
      </c>
      <c r="I10" s="30">
        <f>$B$72*$B$109</f>
        <v>0.75</v>
      </c>
      <c r="J10" s="28">
        <f t="shared" si="0"/>
        <v>0</v>
      </c>
      <c r="K10" s="28">
        <f t="shared" si="1"/>
        <v>1</v>
      </c>
      <c r="L10" s="108">
        <f t="shared" si="3"/>
        <v>0</v>
      </c>
      <c r="M10" s="30">
        <f t="shared" si="2"/>
        <v>1</v>
      </c>
      <c r="N10" s="28">
        <f t="shared" si="4"/>
        <v>0</v>
      </c>
      <c r="O10" s="28">
        <f t="shared" si="5"/>
        <v>0</v>
      </c>
      <c r="P10" s="30">
        <f t="shared" si="6"/>
        <v>0</v>
      </c>
      <c r="Q10" s="30">
        <f>PRODUCT(NodeProb_LLW3!C17:G17)</f>
        <v>3.3823529411764697E-2</v>
      </c>
      <c r="R10" s="30">
        <f t="shared" si="7"/>
        <v>0</v>
      </c>
      <c r="S10" s="302"/>
    </row>
    <row r="11" spans="1:20" x14ac:dyDescent="0.25">
      <c r="A11" s="307"/>
      <c r="B11" s="25">
        <v>9</v>
      </c>
      <c r="D11" s="25">
        <v>1</v>
      </c>
      <c r="E11" s="25">
        <v>3</v>
      </c>
      <c r="F11" s="28">
        <f>1*$B$107</f>
        <v>1</v>
      </c>
      <c r="G11" s="28">
        <f>$B$74*$B$109</f>
        <v>0</v>
      </c>
      <c r="H11" s="28">
        <f>$B$72*$B$107</f>
        <v>0.75</v>
      </c>
      <c r="I11" s="28">
        <f>0*$B$109</f>
        <v>0</v>
      </c>
      <c r="J11" s="28">
        <f t="shared" si="0"/>
        <v>1</v>
      </c>
      <c r="K11" s="28">
        <f t="shared" si="1"/>
        <v>0</v>
      </c>
      <c r="L11" s="108">
        <f t="shared" si="3"/>
        <v>1</v>
      </c>
      <c r="M11" s="30">
        <f t="shared" si="2"/>
        <v>0</v>
      </c>
      <c r="N11" s="28">
        <f t="shared" si="4"/>
        <v>0</v>
      </c>
      <c r="O11" s="28">
        <f t="shared" si="5"/>
        <v>0</v>
      </c>
      <c r="P11" s="28">
        <f t="shared" si="6"/>
        <v>0</v>
      </c>
      <c r="Q11" s="28">
        <f>PRODUCT(NodeProb_LLW3!C19:G19)</f>
        <v>3.3823529411764711E-2</v>
      </c>
      <c r="R11" s="28">
        <f t="shared" si="7"/>
        <v>0</v>
      </c>
      <c r="S11" s="302"/>
    </row>
    <row r="12" spans="1:20" x14ac:dyDescent="0.25">
      <c r="A12" s="307"/>
      <c r="B12" s="25">
        <v>10</v>
      </c>
      <c r="D12" s="25">
        <v>1</v>
      </c>
      <c r="E12" s="25">
        <v>3</v>
      </c>
      <c r="F12" s="28">
        <f>1*$B$107</f>
        <v>1</v>
      </c>
      <c r="G12" s="28">
        <f>$B$74*$B$109</f>
        <v>0</v>
      </c>
      <c r="H12" s="28">
        <f>$B$72*$B$107</f>
        <v>0.75</v>
      </c>
      <c r="I12" s="28">
        <f>0*$B$109</f>
        <v>0</v>
      </c>
      <c r="J12" s="28">
        <f t="shared" si="0"/>
        <v>1</v>
      </c>
      <c r="K12" s="28">
        <f t="shared" si="1"/>
        <v>0</v>
      </c>
      <c r="L12" s="108">
        <f t="shared" si="3"/>
        <v>1</v>
      </c>
      <c r="M12" s="30">
        <f t="shared" si="2"/>
        <v>0</v>
      </c>
      <c r="N12" s="28">
        <f t="shared" si="4"/>
        <v>0</v>
      </c>
      <c r="O12" s="28">
        <f t="shared" si="5"/>
        <v>0</v>
      </c>
      <c r="P12" s="28">
        <f t="shared" si="6"/>
        <v>0</v>
      </c>
      <c r="Q12" s="28">
        <f>PRODUCT(NodeProb_LLW3!C21:G21)</f>
        <v>3.3823529411764711E-2</v>
      </c>
      <c r="R12" s="28">
        <f t="shared" si="7"/>
        <v>0</v>
      </c>
      <c r="S12" s="302"/>
    </row>
    <row r="13" spans="1:20" x14ac:dyDescent="0.25">
      <c r="A13" s="307"/>
      <c r="B13" s="25">
        <v>11</v>
      </c>
      <c r="D13" s="25">
        <v>1</v>
      </c>
      <c r="E13" s="25">
        <v>3</v>
      </c>
      <c r="F13" s="28">
        <f>$B$71*$B$107</f>
        <v>0.5</v>
      </c>
      <c r="G13" s="28">
        <f>$B$74*$B$109</f>
        <v>0</v>
      </c>
      <c r="H13" s="28">
        <f>$B$74*$B$107</f>
        <v>0</v>
      </c>
      <c r="I13" s="28">
        <f>0*$B$109</f>
        <v>0</v>
      </c>
      <c r="J13" s="28">
        <f t="shared" si="0"/>
        <v>0.5</v>
      </c>
      <c r="K13" s="28">
        <f t="shared" si="1"/>
        <v>0</v>
      </c>
      <c r="L13" s="108">
        <f t="shared" si="3"/>
        <v>1</v>
      </c>
      <c r="M13" s="30">
        <f t="shared" si="2"/>
        <v>0</v>
      </c>
      <c r="N13" s="28">
        <f t="shared" si="4"/>
        <v>0</v>
      </c>
      <c r="O13" s="28">
        <f t="shared" si="5"/>
        <v>0</v>
      </c>
      <c r="P13" s="28">
        <f t="shared" si="6"/>
        <v>0</v>
      </c>
      <c r="Q13" s="28">
        <f>PRODUCT(NodeProb_LLW3!C23:G23)</f>
        <v>2.6286764705882371E-2</v>
      </c>
      <c r="R13" s="28">
        <f t="shared" si="7"/>
        <v>0</v>
      </c>
      <c r="S13" s="302"/>
    </row>
    <row r="14" spans="1:20" x14ac:dyDescent="0.25">
      <c r="A14" s="307"/>
      <c r="B14" s="25">
        <v>12</v>
      </c>
      <c r="D14" s="25">
        <v>1</v>
      </c>
      <c r="E14" s="25">
        <v>3</v>
      </c>
      <c r="F14" s="28">
        <f>$B$68*$B$107</f>
        <v>0.5</v>
      </c>
      <c r="G14" s="28">
        <f>$B$73*$B$109</f>
        <v>0.16666666666666666</v>
      </c>
      <c r="H14" s="28">
        <f>$B$73*$B$107</f>
        <v>0.16666666666666666</v>
      </c>
      <c r="I14" s="28">
        <f>0*$B$109</f>
        <v>0</v>
      </c>
      <c r="J14" s="28">
        <f t="shared" si="0"/>
        <v>0.33333333333333337</v>
      </c>
      <c r="K14" s="28">
        <f t="shared" si="1"/>
        <v>0</v>
      </c>
      <c r="L14" s="108">
        <f t="shared" si="3"/>
        <v>0.75</v>
      </c>
      <c r="M14" s="30">
        <f t="shared" si="2"/>
        <v>0.25</v>
      </c>
      <c r="N14" s="28">
        <f t="shared" si="4"/>
        <v>8.3333333333333329E-2</v>
      </c>
      <c r="O14" s="28">
        <f t="shared" si="5"/>
        <v>4.1666666666666657E-2</v>
      </c>
      <c r="P14" s="28">
        <f t="shared" si="6"/>
        <v>0.12499999999999999</v>
      </c>
      <c r="Q14" s="28">
        <f>PRODUCT(NodeProb_LLW3!C25:G25)</f>
        <v>3.1066176470588264E-2</v>
      </c>
      <c r="R14" s="28">
        <f t="shared" si="7"/>
        <v>3.8832720588235325E-3</v>
      </c>
      <c r="S14" s="302"/>
    </row>
    <row r="15" spans="1:20" x14ac:dyDescent="0.25">
      <c r="A15" s="307"/>
      <c r="B15" s="25">
        <v>13</v>
      </c>
      <c r="D15" s="25">
        <v>2</v>
      </c>
      <c r="E15" s="25">
        <v>4</v>
      </c>
      <c r="F15" s="28">
        <f>$B$73*$B$108</f>
        <v>0.16666666666666666</v>
      </c>
      <c r="G15" s="28">
        <f>$B$68*$B$110</f>
        <v>0.5</v>
      </c>
      <c r="H15" s="28">
        <f>0*$B$108</f>
        <v>0</v>
      </c>
      <c r="I15" s="28">
        <f>$B$73*$B$110</f>
        <v>0.16666666666666666</v>
      </c>
      <c r="J15" s="28">
        <f t="shared" si="0"/>
        <v>0</v>
      </c>
      <c r="K15" s="28">
        <f t="shared" si="1"/>
        <v>0.33333333333333337</v>
      </c>
      <c r="L15" s="108">
        <f t="shared" si="3"/>
        <v>0.24999999999999994</v>
      </c>
      <c r="M15" s="30">
        <f t="shared" si="2"/>
        <v>0.75</v>
      </c>
      <c r="N15" s="28">
        <f t="shared" si="4"/>
        <v>4.1666666666666657E-2</v>
      </c>
      <c r="O15" s="28">
        <f t="shared" si="5"/>
        <v>8.3333333333333329E-2</v>
      </c>
      <c r="P15" s="28">
        <f t="shared" si="6"/>
        <v>0.12499999999999999</v>
      </c>
      <c r="Q15" s="28">
        <f>PRODUCT(NodeProb_LLW3!C27:G27)</f>
        <v>3.1066176470588219E-2</v>
      </c>
      <c r="R15" s="28">
        <f t="shared" si="7"/>
        <v>3.8832720588235269E-3</v>
      </c>
      <c r="S15" s="302"/>
    </row>
    <row r="16" spans="1:20" x14ac:dyDescent="0.25">
      <c r="A16" s="307"/>
      <c r="B16" s="25">
        <v>14</v>
      </c>
      <c r="D16" s="25">
        <v>2</v>
      </c>
      <c r="E16" s="25">
        <v>4</v>
      </c>
      <c r="F16" s="28">
        <f>$B$74*$B$108</f>
        <v>0</v>
      </c>
      <c r="G16" s="28">
        <f>$B$71*$B$110</f>
        <v>0.5</v>
      </c>
      <c r="H16" s="28">
        <f>0*$B$108</f>
        <v>0</v>
      </c>
      <c r="I16" s="28">
        <f>$B$74*$B$110</f>
        <v>0</v>
      </c>
      <c r="J16" s="28">
        <f t="shared" si="0"/>
        <v>0</v>
      </c>
      <c r="K16" s="28">
        <f t="shared" si="1"/>
        <v>0.5</v>
      </c>
      <c r="L16" s="108">
        <f t="shared" si="3"/>
        <v>0</v>
      </c>
      <c r="M16" s="30">
        <f t="shared" si="2"/>
        <v>1</v>
      </c>
      <c r="N16" s="28">
        <f t="shared" si="4"/>
        <v>0</v>
      </c>
      <c r="O16" s="28">
        <f t="shared" si="5"/>
        <v>0</v>
      </c>
      <c r="P16" s="28">
        <f t="shared" si="6"/>
        <v>0</v>
      </c>
      <c r="Q16" s="28">
        <f>PRODUCT(NodeProb_LLW3!C29:G29)</f>
        <v>2.6286764705882343E-2</v>
      </c>
      <c r="R16" s="28">
        <f t="shared" si="7"/>
        <v>0</v>
      </c>
      <c r="S16" s="302"/>
    </row>
    <row r="17" spans="1:19" x14ac:dyDescent="0.25">
      <c r="A17" s="307"/>
      <c r="B17" s="25">
        <v>15</v>
      </c>
      <c r="D17" s="25">
        <v>2</v>
      </c>
      <c r="E17" s="25">
        <v>4</v>
      </c>
      <c r="F17" s="28">
        <f>$B$74*$B$108</f>
        <v>0</v>
      </c>
      <c r="G17" s="28">
        <f>1*$B$110</f>
        <v>1</v>
      </c>
      <c r="H17" s="28">
        <f>0*$B$108</f>
        <v>0</v>
      </c>
      <c r="I17" s="28">
        <f>$B$72*$B$110</f>
        <v>0.75</v>
      </c>
      <c r="J17" s="28">
        <f t="shared" si="0"/>
        <v>0</v>
      </c>
      <c r="K17" s="28">
        <f t="shared" si="1"/>
        <v>1</v>
      </c>
      <c r="L17" s="108">
        <f t="shared" si="3"/>
        <v>0</v>
      </c>
      <c r="M17" s="30">
        <f t="shared" si="2"/>
        <v>1</v>
      </c>
      <c r="N17" s="28">
        <f t="shared" si="4"/>
        <v>0</v>
      </c>
      <c r="O17" s="28">
        <f t="shared" si="5"/>
        <v>0</v>
      </c>
      <c r="P17" s="28">
        <f t="shared" si="6"/>
        <v>0</v>
      </c>
      <c r="Q17" s="28">
        <f>PRODUCT(NodeProb_LLW3!C31:G31)</f>
        <v>3.3823529411764697E-2</v>
      </c>
      <c r="R17" s="28">
        <f t="shared" si="7"/>
        <v>0</v>
      </c>
      <c r="S17" s="302"/>
    </row>
    <row r="18" spans="1:19" s="29" customFormat="1" x14ac:dyDescent="0.25">
      <c r="A18" s="307"/>
      <c r="B18" s="29">
        <v>16</v>
      </c>
      <c r="D18" s="29">
        <v>2</v>
      </c>
      <c r="E18" s="29">
        <v>4</v>
      </c>
      <c r="F18" s="30">
        <f>$B$74*$B$108</f>
        <v>0</v>
      </c>
      <c r="G18" s="30">
        <f>1*$B$110</f>
        <v>1</v>
      </c>
      <c r="H18" s="30">
        <f>0*$B$108</f>
        <v>0</v>
      </c>
      <c r="I18" s="30">
        <f>$B$72*$B$110</f>
        <v>0.75</v>
      </c>
      <c r="J18" s="28">
        <f t="shared" si="0"/>
        <v>0</v>
      </c>
      <c r="K18" s="28">
        <f t="shared" si="1"/>
        <v>1</v>
      </c>
      <c r="L18" s="108">
        <f t="shared" si="3"/>
        <v>0</v>
      </c>
      <c r="M18" s="30">
        <f t="shared" si="2"/>
        <v>1</v>
      </c>
      <c r="N18" s="28">
        <f t="shared" si="4"/>
        <v>0</v>
      </c>
      <c r="O18" s="28">
        <f t="shared" si="5"/>
        <v>0</v>
      </c>
      <c r="P18" s="30">
        <f t="shared" si="6"/>
        <v>0</v>
      </c>
      <c r="Q18" s="30">
        <f>PRODUCT(NodeProb_LLW3!C33:G33)</f>
        <v>3.3823529411764697E-2</v>
      </c>
      <c r="R18" s="30">
        <f t="shared" si="7"/>
        <v>0</v>
      </c>
      <c r="S18" s="302"/>
    </row>
    <row r="19" spans="1:19" x14ac:dyDescent="0.25">
      <c r="A19" s="307"/>
      <c r="B19" s="25">
        <v>17</v>
      </c>
      <c r="D19" s="25">
        <v>2</v>
      </c>
      <c r="E19" s="25">
        <v>4</v>
      </c>
      <c r="F19" s="28">
        <f>1*$B$108</f>
        <v>1</v>
      </c>
      <c r="G19" s="28">
        <f>$B$74*$B$110</f>
        <v>0</v>
      </c>
      <c r="H19" s="28">
        <f>$B$72*$B$108</f>
        <v>0.75</v>
      </c>
      <c r="I19" s="28">
        <f>0*$B$110</f>
        <v>0</v>
      </c>
      <c r="J19" s="28">
        <f t="shared" si="0"/>
        <v>1</v>
      </c>
      <c r="K19" s="28">
        <f t="shared" si="1"/>
        <v>0</v>
      </c>
      <c r="L19" s="108">
        <f t="shared" si="3"/>
        <v>1</v>
      </c>
      <c r="M19" s="30">
        <f t="shared" si="2"/>
        <v>0</v>
      </c>
      <c r="N19" s="28">
        <f t="shared" si="4"/>
        <v>0</v>
      </c>
      <c r="O19" s="28">
        <f t="shared" si="5"/>
        <v>0</v>
      </c>
      <c r="P19" s="28">
        <f t="shared" si="6"/>
        <v>0</v>
      </c>
      <c r="Q19" s="28">
        <f>PRODUCT(NodeProb_LLW3!C35:G35)</f>
        <v>3.3823529411764711E-2</v>
      </c>
      <c r="R19" s="28">
        <f t="shared" si="7"/>
        <v>0</v>
      </c>
      <c r="S19" s="302"/>
    </row>
    <row r="20" spans="1:19" x14ac:dyDescent="0.25">
      <c r="A20" s="307"/>
      <c r="B20" s="25">
        <v>18</v>
      </c>
      <c r="D20" s="25">
        <v>2</v>
      </c>
      <c r="E20" s="25">
        <v>4</v>
      </c>
      <c r="F20" s="28">
        <f>1*$B$108</f>
        <v>1</v>
      </c>
      <c r="G20" s="28">
        <f>$B$74*$B$110</f>
        <v>0</v>
      </c>
      <c r="H20" s="28">
        <f>$B$72*$B$108</f>
        <v>0.75</v>
      </c>
      <c r="I20" s="28">
        <f>0*$B$110</f>
        <v>0</v>
      </c>
      <c r="J20" s="28">
        <f t="shared" si="0"/>
        <v>1</v>
      </c>
      <c r="K20" s="28">
        <f t="shared" si="1"/>
        <v>0</v>
      </c>
      <c r="L20" s="108">
        <f t="shared" si="3"/>
        <v>1</v>
      </c>
      <c r="M20" s="30">
        <f t="shared" si="2"/>
        <v>0</v>
      </c>
      <c r="N20" s="28">
        <f t="shared" si="4"/>
        <v>0</v>
      </c>
      <c r="O20" s="28">
        <f t="shared" si="5"/>
        <v>0</v>
      </c>
      <c r="P20" s="28">
        <f t="shared" si="6"/>
        <v>0</v>
      </c>
      <c r="Q20" s="28">
        <f>PRODUCT(NodeProb_LLW3!C37:G37)</f>
        <v>3.3823529411764711E-2</v>
      </c>
      <c r="R20" s="28">
        <f t="shared" si="7"/>
        <v>0</v>
      </c>
      <c r="S20" s="302"/>
    </row>
    <row r="21" spans="1:19" x14ac:dyDescent="0.25">
      <c r="A21" s="307"/>
      <c r="B21" s="25">
        <v>19</v>
      </c>
      <c r="D21" s="25">
        <v>2</v>
      </c>
      <c r="E21" s="25">
        <v>4</v>
      </c>
      <c r="F21" s="28">
        <f>$B$71*$B$108</f>
        <v>0.5</v>
      </c>
      <c r="G21" s="28">
        <f>$B$74*$B$110</f>
        <v>0</v>
      </c>
      <c r="H21" s="28">
        <f>$B$74*$B$108</f>
        <v>0</v>
      </c>
      <c r="I21" s="28">
        <f>0*$B$110</f>
        <v>0</v>
      </c>
      <c r="J21" s="28">
        <f t="shared" si="0"/>
        <v>0.5</v>
      </c>
      <c r="K21" s="28">
        <f t="shared" si="1"/>
        <v>0</v>
      </c>
      <c r="L21" s="108">
        <f t="shared" si="3"/>
        <v>1</v>
      </c>
      <c r="M21" s="30">
        <f t="shared" si="2"/>
        <v>0</v>
      </c>
      <c r="N21" s="28">
        <f t="shared" si="4"/>
        <v>0</v>
      </c>
      <c r="O21" s="28">
        <f t="shared" si="5"/>
        <v>0</v>
      </c>
      <c r="P21" s="28">
        <f t="shared" si="6"/>
        <v>0</v>
      </c>
      <c r="Q21" s="28">
        <f>PRODUCT(NodeProb_LLW3!C39:G39)</f>
        <v>2.6286764705882371E-2</v>
      </c>
      <c r="R21" s="28">
        <f t="shared" si="7"/>
        <v>0</v>
      </c>
      <c r="S21" s="302"/>
    </row>
    <row r="22" spans="1:19" x14ac:dyDescent="0.25">
      <c r="A22" s="307"/>
      <c r="B22" s="25">
        <v>20</v>
      </c>
      <c r="D22" s="25">
        <v>2</v>
      </c>
      <c r="E22" s="25">
        <v>4</v>
      </c>
      <c r="F22" s="28">
        <f>$B$68*$B$108</f>
        <v>0.5</v>
      </c>
      <c r="G22" s="28">
        <f>$B$73*$B$110</f>
        <v>0.16666666666666666</v>
      </c>
      <c r="H22" s="28">
        <f>$B$73*$B$108</f>
        <v>0.16666666666666666</v>
      </c>
      <c r="I22" s="28">
        <f>0*$B$110</f>
        <v>0</v>
      </c>
      <c r="J22" s="28">
        <f t="shared" si="0"/>
        <v>0.33333333333333337</v>
      </c>
      <c r="K22" s="28">
        <f t="shared" si="1"/>
        <v>0</v>
      </c>
      <c r="L22" s="108">
        <f t="shared" si="3"/>
        <v>0.75</v>
      </c>
      <c r="M22" s="30">
        <f t="shared" si="2"/>
        <v>0.25</v>
      </c>
      <c r="N22" s="28">
        <f t="shared" si="4"/>
        <v>8.3333333333333329E-2</v>
      </c>
      <c r="O22" s="28">
        <f t="shared" si="5"/>
        <v>4.1666666666666657E-2</v>
      </c>
      <c r="P22" s="28">
        <f t="shared" si="6"/>
        <v>0.12499999999999999</v>
      </c>
      <c r="Q22" s="28">
        <f>PRODUCT(NodeProb_LLW3!C41:G41)</f>
        <v>3.1066176470588264E-2</v>
      </c>
      <c r="R22" s="28">
        <f t="shared" si="7"/>
        <v>3.8832720588235325E-3</v>
      </c>
      <c r="S22" s="302"/>
    </row>
    <row r="23" spans="1:19" x14ac:dyDescent="0.25">
      <c r="A23" s="307"/>
      <c r="B23" s="25">
        <v>21</v>
      </c>
      <c r="D23" s="25">
        <v>1</v>
      </c>
      <c r="E23" s="25">
        <v>3</v>
      </c>
      <c r="F23" s="28">
        <f>$B$73*$B$107</f>
        <v>0.16666666666666666</v>
      </c>
      <c r="G23" s="28">
        <f>$B$68*$B$109</f>
        <v>0.5</v>
      </c>
      <c r="H23" s="28">
        <f>0*$B$107</f>
        <v>0</v>
      </c>
      <c r="I23" s="28">
        <f>$B$73*$B$109</f>
        <v>0.16666666666666666</v>
      </c>
      <c r="J23" s="28">
        <f t="shared" si="0"/>
        <v>0</v>
      </c>
      <c r="K23" s="28">
        <f t="shared" si="1"/>
        <v>0.33333333333333337</v>
      </c>
      <c r="L23" s="108">
        <f t="shared" si="3"/>
        <v>0.24999999999999994</v>
      </c>
      <c r="M23" s="30">
        <f t="shared" si="2"/>
        <v>0.75</v>
      </c>
      <c r="N23" s="28">
        <f t="shared" si="4"/>
        <v>4.1666666666666657E-2</v>
      </c>
      <c r="O23" s="28">
        <f t="shared" si="5"/>
        <v>8.3333333333333329E-2</v>
      </c>
      <c r="P23" s="28">
        <f t="shared" si="6"/>
        <v>0.12499999999999999</v>
      </c>
      <c r="Q23" s="28">
        <f>PRODUCT(NodeProb_LLW3!C43:G43)</f>
        <v>3.1066176470588219E-2</v>
      </c>
      <c r="R23" s="28">
        <f t="shared" si="7"/>
        <v>3.8832720588235269E-3</v>
      </c>
      <c r="S23" s="302"/>
    </row>
    <row r="24" spans="1:19" x14ac:dyDescent="0.25">
      <c r="A24" s="307"/>
      <c r="B24" s="25">
        <v>22</v>
      </c>
      <c r="D24" s="25">
        <v>1</v>
      </c>
      <c r="E24" s="25">
        <v>3</v>
      </c>
      <c r="F24" s="28">
        <f>$B$74*$B$107</f>
        <v>0</v>
      </c>
      <c r="G24" s="28">
        <f>$B$71*$B$109</f>
        <v>0.5</v>
      </c>
      <c r="H24" s="28">
        <f>0*$B$107</f>
        <v>0</v>
      </c>
      <c r="I24" s="28">
        <f>$B$74*$B$109</f>
        <v>0</v>
      </c>
      <c r="J24" s="28">
        <f t="shared" si="0"/>
        <v>0</v>
      </c>
      <c r="K24" s="28">
        <f t="shared" si="1"/>
        <v>0.5</v>
      </c>
      <c r="L24" s="108">
        <f t="shared" si="3"/>
        <v>0</v>
      </c>
      <c r="M24" s="30">
        <f t="shared" si="2"/>
        <v>1</v>
      </c>
      <c r="N24" s="28">
        <f t="shared" si="4"/>
        <v>0</v>
      </c>
      <c r="O24" s="28">
        <f t="shared" si="5"/>
        <v>0</v>
      </c>
      <c r="P24" s="28">
        <f t="shared" si="6"/>
        <v>0</v>
      </c>
      <c r="Q24" s="28">
        <f>PRODUCT(NodeProb_LLW3!C45:G45)</f>
        <v>2.6286764705882343E-2</v>
      </c>
      <c r="R24" s="28">
        <f t="shared" si="7"/>
        <v>0</v>
      </c>
      <c r="S24" s="302"/>
    </row>
    <row r="25" spans="1:19" x14ac:dyDescent="0.25">
      <c r="A25" s="307"/>
      <c r="B25" s="25">
        <v>23</v>
      </c>
      <c r="D25" s="9">
        <v>1</v>
      </c>
      <c r="E25" s="25">
        <v>3</v>
      </c>
      <c r="F25" s="28">
        <f>$B$74*$B$107</f>
        <v>0</v>
      </c>
      <c r="G25" s="28">
        <f>1*$B$109</f>
        <v>1</v>
      </c>
      <c r="H25" s="28">
        <f>0*$B$107</f>
        <v>0</v>
      </c>
      <c r="I25" s="28">
        <f>$B$72*$B$109</f>
        <v>0.75</v>
      </c>
      <c r="J25" s="28">
        <f t="shared" si="0"/>
        <v>0</v>
      </c>
      <c r="K25" s="28">
        <f t="shared" si="1"/>
        <v>1</v>
      </c>
      <c r="L25" s="108">
        <f t="shared" si="3"/>
        <v>0</v>
      </c>
      <c r="M25" s="30">
        <f t="shared" si="2"/>
        <v>1</v>
      </c>
      <c r="N25" s="28">
        <f t="shared" si="4"/>
        <v>0</v>
      </c>
      <c r="O25" s="28">
        <f t="shared" si="5"/>
        <v>0</v>
      </c>
      <c r="P25" s="28">
        <f t="shared" si="6"/>
        <v>0</v>
      </c>
      <c r="Q25" s="28">
        <f>PRODUCT(NodeProb_LLW3!C47:G47)</f>
        <v>3.3823529411764697E-2</v>
      </c>
      <c r="R25" s="28">
        <f t="shared" si="7"/>
        <v>0</v>
      </c>
      <c r="S25" s="302"/>
    </row>
    <row r="26" spans="1:19" s="29" customFormat="1" x14ac:dyDescent="0.25">
      <c r="A26" s="307"/>
      <c r="B26" s="29">
        <v>24</v>
      </c>
      <c r="D26" s="58">
        <v>1</v>
      </c>
      <c r="E26" s="29">
        <v>3</v>
      </c>
      <c r="F26" s="30">
        <f>$B$74*$B$107</f>
        <v>0</v>
      </c>
      <c r="G26" s="30">
        <f>1*$B$109</f>
        <v>1</v>
      </c>
      <c r="H26" s="30">
        <f>0*$B$107</f>
        <v>0</v>
      </c>
      <c r="I26" s="30">
        <f>$B$72*$B$109</f>
        <v>0.75</v>
      </c>
      <c r="J26" s="28">
        <f t="shared" si="0"/>
        <v>0</v>
      </c>
      <c r="K26" s="28">
        <f t="shared" si="1"/>
        <v>1</v>
      </c>
      <c r="L26" s="108">
        <f t="shared" si="3"/>
        <v>0</v>
      </c>
      <c r="M26" s="30">
        <f t="shared" si="2"/>
        <v>1</v>
      </c>
      <c r="N26" s="28">
        <f t="shared" si="4"/>
        <v>0</v>
      </c>
      <c r="O26" s="28">
        <f t="shared" si="5"/>
        <v>0</v>
      </c>
      <c r="P26" s="30">
        <f t="shared" si="6"/>
        <v>0</v>
      </c>
      <c r="Q26" s="30">
        <f>PRODUCT(NodeProb_LLW3!C49:G49)</f>
        <v>3.3823529411764697E-2</v>
      </c>
      <c r="R26" s="30">
        <f t="shared" si="7"/>
        <v>0</v>
      </c>
      <c r="S26" s="302"/>
    </row>
    <row r="27" spans="1:19" x14ac:dyDescent="0.25">
      <c r="A27" s="307"/>
      <c r="B27" s="25">
        <v>25</v>
      </c>
      <c r="D27" s="9">
        <v>2</v>
      </c>
      <c r="E27" s="25">
        <v>3</v>
      </c>
      <c r="F27" s="28">
        <f>1*$B$108</f>
        <v>1</v>
      </c>
      <c r="G27" s="28">
        <f>$B$74*$B$109</f>
        <v>0</v>
      </c>
      <c r="H27" s="28">
        <f>$B$72*$B$108</f>
        <v>0.75</v>
      </c>
      <c r="I27" s="28">
        <f>0*$B$109</f>
        <v>0</v>
      </c>
      <c r="J27" s="28">
        <f t="shared" si="0"/>
        <v>1</v>
      </c>
      <c r="K27" s="28">
        <f t="shared" si="1"/>
        <v>0</v>
      </c>
      <c r="L27" s="108">
        <f t="shared" si="3"/>
        <v>1</v>
      </c>
      <c r="M27" s="30">
        <f t="shared" si="2"/>
        <v>0</v>
      </c>
      <c r="N27" s="28">
        <f t="shared" si="4"/>
        <v>0</v>
      </c>
      <c r="O27" s="28">
        <f t="shared" si="5"/>
        <v>0</v>
      </c>
      <c r="P27" s="28">
        <f t="shared" si="6"/>
        <v>0</v>
      </c>
      <c r="Q27" s="28">
        <f>PRODUCT(NodeProb_LLW3!C51:G51)</f>
        <v>3.3823529411764711E-2</v>
      </c>
      <c r="R27" s="28">
        <f t="shared" si="7"/>
        <v>0</v>
      </c>
      <c r="S27" s="302"/>
    </row>
    <row r="28" spans="1:19" x14ac:dyDescent="0.25">
      <c r="A28" s="307"/>
      <c r="B28" s="25">
        <v>26</v>
      </c>
      <c r="D28" s="9">
        <v>2</v>
      </c>
      <c r="E28" s="25">
        <v>3</v>
      </c>
      <c r="F28" s="28">
        <f>1*$B$108</f>
        <v>1</v>
      </c>
      <c r="G28" s="28">
        <f>$B$74*$B$109</f>
        <v>0</v>
      </c>
      <c r="H28" s="28">
        <f>$B$72*$B$108</f>
        <v>0.75</v>
      </c>
      <c r="I28" s="28">
        <f>0*$B$109</f>
        <v>0</v>
      </c>
      <c r="J28" s="28">
        <f t="shared" si="0"/>
        <v>1</v>
      </c>
      <c r="K28" s="28">
        <f t="shared" si="1"/>
        <v>0</v>
      </c>
      <c r="L28" s="108">
        <f t="shared" si="3"/>
        <v>1</v>
      </c>
      <c r="M28" s="30">
        <f t="shared" si="2"/>
        <v>0</v>
      </c>
      <c r="N28" s="28">
        <f t="shared" si="4"/>
        <v>0</v>
      </c>
      <c r="O28" s="28">
        <f t="shared" si="5"/>
        <v>0</v>
      </c>
      <c r="P28" s="28">
        <f t="shared" si="6"/>
        <v>0</v>
      </c>
      <c r="Q28" s="28">
        <f>PRODUCT(NodeProb_LLW3!C53:G53)</f>
        <v>3.3823529411764711E-2</v>
      </c>
      <c r="R28" s="28">
        <f t="shared" si="7"/>
        <v>0</v>
      </c>
      <c r="S28" s="302"/>
    </row>
    <row r="29" spans="1:19" x14ac:dyDescent="0.25">
      <c r="A29" s="307"/>
      <c r="B29" s="25">
        <v>27</v>
      </c>
      <c r="D29" s="9">
        <v>2</v>
      </c>
      <c r="E29" s="25">
        <v>3</v>
      </c>
      <c r="F29" s="28">
        <f>$B$71*$B$108</f>
        <v>0.5</v>
      </c>
      <c r="G29" s="28">
        <f>$B$74*$B$109</f>
        <v>0</v>
      </c>
      <c r="H29" s="28">
        <f>$B$74*$B$108</f>
        <v>0</v>
      </c>
      <c r="I29" s="28">
        <f>0*$B$109</f>
        <v>0</v>
      </c>
      <c r="J29" s="28">
        <f t="shared" si="0"/>
        <v>0.5</v>
      </c>
      <c r="K29" s="28">
        <f t="shared" si="1"/>
        <v>0</v>
      </c>
      <c r="L29" s="108">
        <f t="shared" si="3"/>
        <v>1</v>
      </c>
      <c r="M29" s="30">
        <f t="shared" si="2"/>
        <v>0</v>
      </c>
      <c r="N29" s="28">
        <f t="shared" si="4"/>
        <v>0</v>
      </c>
      <c r="O29" s="28">
        <f t="shared" si="5"/>
        <v>0</v>
      </c>
      <c r="P29" s="28">
        <f t="shared" si="6"/>
        <v>0</v>
      </c>
      <c r="Q29" s="28">
        <f>PRODUCT(NodeProb_LLW3!C55:G55)</f>
        <v>2.6286764705882371E-2</v>
      </c>
      <c r="R29" s="28">
        <f t="shared" si="7"/>
        <v>0</v>
      </c>
      <c r="S29" s="302"/>
    </row>
    <row r="30" spans="1:19" x14ac:dyDescent="0.25">
      <c r="A30" s="307"/>
      <c r="B30" s="25">
        <v>28</v>
      </c>
      <c r="D30" s="9">
        <v>2</v>
      </c>
      <c r="E30" s="25">
        <v>3</v>
      </c>
      <c r="F30" s="28">
        <f>$B$68*$B$108</f>
        <v>0.5</v>
      </c>
      <c r="G30" s="28">
        <f>$B$73*$B$109</f>
        <v>0.16666666666666666</v>
      </c>
      <c r="H30" s="28">
        <f>$B$73*$B$108</f>
        <v>0.16666666666666666</v>
      </c>
      <c r="I30" s="28">
        <f>0*$B$109</f>
        <v>0</v>
      </c>
      <c r="J30" s="28">
        <f t="shared" si="0"/>
        <v>0.33333333333333337</v>
      </c>
      <c r="K30" s="28">
        <f t="shared" si="1"/>
        <v>0</v>
      </c>
      <c r="L30" s="108">
        <f t="shared" si="3"/>
        <v>0.75</v>
      </c>
      <c r="M30" s="30">
        <f t="shared" si="2"/>
        <v>0.25</v>
      </c>
      <c r="N30" s="28">
        <f t="shared" si="4"/>
        <v>8.3333333333333329E-2</v>
      </c>
      <c r="O30" s="28">
        <f t="shared" si="5"/>
        <v>4.1666666666666657E-2</v>
      </c>
      <c r="P30" s="28">
        <f t="shared" si="6"/>
        <v>0.12499999999999999</v>
      </c>
      <c r="Q30" s="28">
        <f>PRODUCT(NodeProb_LLW3!C57:G57)</f>
        <v>3.1066176470588264E-2</v>
      </c>
      <c r="R30" s="28">
        <f t="shared" si="7"/>
        <v>3.8832720588235325E-3</v>
      </c>
      <c r="S30" s="302"/>
    </row>
    <row r="31" spans="1:19" x14ac:dyDescent="0.25">
      <c r="A31" s="307"/>
      <c r="B31" s="25">
        <v>29</v>
      </c>
      <c r="D31" s="9">
        <v>1</v>
      </c>
      <c r="E31" s="25">
        <v>4</v>
      </c>
      <c r="F31" s="28">
        <f>$B$73*$B$107</f>
        <v>0.16666666666666666</v>
      </c>
      <c r="G31" s="28">
        <f>$B$68*$B$110</f>
        <v>0.5</v>
      </c>
      <c r="H31" s="28">
        <f>0*$B$107</f>
        <v>0</v>
      </c>
      <c r="I31" s="28">
        <f>$B$73*$B$110</f>
        <v>0.16666666666666666</v>
      </c>
      <c r="J31" s="28">
        <f t="shared" si="0"/>
        <v>0</v>
      </c>
      <c r="K31" s="28">
        <f t="shared" si="1"/>
        <v>0.33333333333333337</v>
      </c>
      <c r="L31" s="108">
        <f t="shared" si="3"/>
        <v>0.24999999999999994</v>
      </c>
      <c r="M31" s="30">
        <f t="shared" si="2"/>
        <v>0.75</v>
      </c>
      <c r="N31" s="28">
        <f t="shared" si="4"/>
        <v>4.1666666666666657E-2</v>
      </c>
      <c r="O31" s="28">
        <f t="shared" si="5"/>
        <v>8.3333333333333329E-2</v>
      </c>
      <c r="P31" s="28">
        <f t="shared" si="6"/>
        <v>0.12499999999999999</v>
      </c>
      <c r="Q31" s="28">
        <f>PRODUCT(NodeProb_LLW3!C59:G59)</f>
        <v>3.1066176470588219E-2</v>
      </c>
      <c r="R31" s="28">
        <f t="shared" si="7"/>
        <v>3.8832720588235269E-3</v>
      </c>
      <c r="S31" s="302"/>
    </row>
    <row r="32" spans="1:19" x14ac:dyDescent="0.25">
      <c r="A32" s="307"/>
      <c r="B32" s="25">
        <v>30</v>
      </c>
      <c r="D32" s="9">
        <v>1</v>
      </c>
      <c r="E32" s="25">
        <v>4</v>
      </c>
      <c r="F32" s="28">
        <f>$B$74*$B$107</f>
        <v>0</v>
      </c>
      <c r="G32" s="28">
        <f>$B$71*$B$110</f>
        <v>0.5</v>
      </c>
      <c r="H32" s="28">
        <f>0*$B$107</f>
        <v>0</v>
      </c>
      <c r="I32" s="28">
        <f>$B$74*$B$110</f>
        <v>0</v>
      </c>
      <c r="J32" s="28">
        <f t="shared" si="0"/>
        <v>0</v>
      </c>
      <c r="K32" s="28">
        <f t="shared" si="1"/>
        <v>0.5</v>
      </c>
      <c r="L32" s="108">
        <f t="shared" si="3"/>
        <v>0</v>
      </c>
      <c r="M32" s="30">
        <f t="shared" si="2"/>
        <v>1</v>
      </c>
      <c r="N32" s="28">
        <f t="shared" si="4"/>
        <v>0</v>
      </c>
      <c r="O32" s="28">
        <f t="shared" si="5"/>
        <v>0</v>
      </c>
      <c r="P32" s="28">
        <f t="shared" si="6"/>
        <v>0</v>
      </c>
      <c r="Q32" s="28">
        <f>PRODUCT(NodeProb_LLW3!C61:G61)</f>
        <v>2.6286764705882343E-2</v>
      </c>
      <c r="R32" s="28">
        <f t="shared" si="7"/>
        <v>0</v>
      </c>
      <c r="S32" s="302"/>
    </row>
    <row r="33" spans="1:19" x14ac:dyDescent="0.25">
      <c r="A33" s="307"/>
      <c r="B33" s="25">
        <v>31</v>
      </c>
      <c r="D33" s="9">
        <v>1</v>
      </c>
      <c r="E33" s="25">
        <v>4</v>
      </c>
      <c r="F33" s="28">
        <f>$B$74*$B$107</f>
        <v>0</v>
      </c>
      <c r="G33" s="28">
        <f>1*$B$110</f>
        <v>1</v>
      </c>
      <c r="H33" s="28">
        <f>0*$B$107</f>
        <v>0</v>
      </c>
      <c r="I33" s="28">
        <f>$B$72*$B$110</f>
        <v>0.75</v>
      </c>
      <c r="J33" s="28">
        <f t="shared" si="0"/>
        <v>0</v>
      </c>
      <c r="K33" s="28">
        <f t="shared" si="1"/>
        <v>1</v>
      </c>
      <c r="L33" s="108">
        <f t="shared" si="3"/>
        <v>0</v>
      </c>
      <c r="M33" s="30">
        <f t="shared" si="2"/>
        <v>1</v>
      </c>
      <c r="N33" s="28">
        <f t="shared" si="4"/>
        <v>0</v>
      </c>
      <c r="O33" s="28">
        <f t="shared" si="5"/>
        <v>0</v>
      </c>
      <c r="P33" s="28">
        <f t="shared" si="6"/>
        <v>0</v>
      </c>
      <c r="Q33" s="28">
        <f>PRODUCT(NodeProb_LLW3!C63:G63)</f>
        <v>3.3823529411764697E-2</v>
      </c>
      <c r="R33" s="28">
        <f t="shared" si="7"/>
        <v>0</v>
      </c>
      <c r="S33" s="302"/>
    </row>
    <row r="34" spans="1:19" s="29" customFormat="1" x14ac:dyDescent="0.25">
      <c r="A34" s="307"/>
      <c r="B34" s="29">
        <v>32</v>
      </c>
      <c r="D34" s="58">
        <v>1</v>
      </c>
      <c r="E34" s="29">
        <v>4</v>
      </c>
      <c r="F34" s="28">
        <f>$B$74*$B$107</f>
        <v>0</v>
      </c>
      <c r="G34" s="28">
        <f>1*$B$110</f>
        <v>1</v>
      </c>
      <c r="H34" s="28">
        <f>0*$B$107</f>
        <v>0</v>
      </c>
      <c r="I34" s="28">
        <f>$B$72*$B$110</f>
        <v>0.75</v>
      </c>
      <c r="J34" s="28">
        <f t="shared" si="0"/>
        <v>0</v>
      </c>
      <c r="K34" s="28">
        <f t="shared" si="1"/>
        <v>1</v>
      </c>
      <c r="L34" s="108">
        <f t="shared" si="3"/>
        <v>0</v>
      </c>
      <c r="M34" s="30">
        <f t="shared" si="2"/>
        <v>1</v>
      </c>
      <c r="N34" s="28">
        <f t="shared" si="4"/>
        <v>0</v>
      </c>
      <c r="O34" s="28">
        <f t="shared" si="5"/>
        <v>0</v>
      </c>
      <c r="P34" s="30">
        <f t="shared" si="6"/>
        <v>0</v>
      </c>
      <c r="Q34" s="30">
        <f>PRODUCT(NodeProb_LLW3!C65:G65)</f>
        <v>3.3823529411764697E-2</v>
      </c>
      <c r="R34" s="30">
        <f t="shared" si="7"/>
        <v>0</v>
      </c>
      <c r="S34" s="304"/>
    </row>
    <row r="35" spans="1:19" x14ac:dyDescent="0.25">
      <c r="A35" s="307" t="s">
        <v>56</v>
      </c>
      <c r="B35" s="25">
        <v>33</v>
      </c>
      <c r="D35" s="9">
        <v>2</v>
      </c>
      <c r="E35" s="25">
        <v>3</v>
      </c>
      <c r="F35" s="82">
        <f>($L$3*$B$68+$M$3*$B$72)*$B$108</f>
        <v>0.5</v>
      </c>
      <c r="G35" s="82">
        <f>($L$4*$B$68+$M$4*$B$72)*$B$109</f>
        <v>0.5</v>
      </c>
      <c r="H35" s="82">
        <f>($L$4*$B$69+$M$4*$B$74)*$B$108</f>
        <v>0</v>
      </c>
      <c r="I35" s="82">
        <f>($L$3*$B$69+$M$3*$B$74)*$B$109</f>
        <v>0</v>
      </c>
      <c r="J35" s="28">
        <f t="shared" si="0"/>
        <v>0</v>
      </c>
      <c r="K35" s="28">
        <f t="shared" si="1"/>
        <v>0</v>
      </c>
      <c r="L35" s="108">
        <f t="shared" si="3"/>
        <v>0.5</v>
      </c>
      <c r="M35" s="30">
        <f t="shared" si="2"/>
        <v>0.5</v>
      </c>
      <c r="N35" s="28">
        <f t="shared" si="4"/>
        <v>0.25</v>
      </c>
      <c r="O35" s="28">
        <f t="shared" si="5"/>
        <v>0.25</v>
      </c>
      <c r="P35" s="28">
        <f t="shared" si="6"/>
        <v>0.5</v>
      </c>
      <c r="Q35" s="28">
        <f>PRODUCT(NodeProb_LLW3!D3:G3)</f>
        <v>6.7647058823529421E-2</v>
      </c>
      <c r="R35" s="28">
        <f t="shared" si="7"/>
        <v>3.3823529411764711E-2</v>
      </c>
      <c r="S35" s="305">
        <f>SUM(R35:R50)</f>
        <v>0.47212009803921573</v>
      </c>
    </row>
    <row r="36" spans="1:19" x14ac:dyDescent="0.25">
      <c r="A36" s="307"/>
      <c r="B36" s="25">
        <v>34</v>
      </c>
      <c r="D36" s="9">
        <v>2</v>
      </c>
      <c r="E36" s="25">
        <v>3</v>
      </c>
      <c r="F36" s="28">
        <f>($L$5*$B$71+$M$5*$B$72)*$B$108</f>
        <v>0.5</v>
      </c>
      <c r="G36" s="28">
        <f>($L$6*1+$M$6*1)*$B$109</f>
        <v>1</v>
      </c>
      <c r="H36" s="28">
        <f>($L$6*$B$69+$M$6*$B$73)*$B$108</f>
        <v>4.1666666666666664E-2</v>
      </c>
      <c r="I36" s="28">
        <f>($L$5*$B$71+$M$5*$B$72)*$B$109</f>
        <v>0.5</v>
      </c>
      <c r="J36" s="28">
        <f t="shared" si="0"/>
        <v>4.1666666666666664E-2</v>
      </c>
      <c r="K36" s="28">
        <f t="shared" si="1"/>
        <v>0.54166666666666674</v>
      </c>
      <c r="L36" s="108">
        <f t="shared" si="3"/>
        <v>0.45833333333333331</v>
      </c>
      <c r="M36" s="30">
        <f t="shared" si="2"/>
        <v>0.54166666666666674</v>
      </c>
      <c r="N36" s="28">
        <f t="shared" si="4"/>
        <v>0.21006944444444442</v>
      </c>
      <c r="O36" s="28">
        <f t="shared" si="5"/>
        <v>0.22916666666666666</v>
      </c>
      <c r="P36" s="28">
        <f t="shared" si="6"/>
        <v>0.43923611111111105</v>
      </c>
      <c r="Q36" s="28">
        <f>PRODUCT(NodeProb_LLW3!D7:G7)</f>
        <v>5.7352941176470634E-2</v>
      </c>
      <c r="R36" s="28">
        <f t="shared" si="7"/>
        <v>2.5191482843137273E-2</v>
      </c>
      <c r="S36" s="302"/>
    </row>
    <row r="37" spans="1:19" x14ac:dyDescent="0.25">
      <c r="A37" s="307"/>
      <c r="B37" s="25">
        <v>35</v>
      </c>
      <c r="D37" s="9">
        <v>1</v>
      </c>
      <c r="E37" s="25">
        <v>4</v>
      </c>
      <c r="F37" s="28">
        <f>($L$7*1+$M$7*1)*$B$107</f>
        <v>1</v>
      </c>
      <c r="G37" s="28">
        <f>($L$8*$B$72+$M$8*$B$71)*$B$110</f>
        <v>0.5</v>
      </c>
      <c r="H37" s="28">
        <f>($L$8*$B$72+$M$8*$B$71)*$B$107</f>
        <v>0.5</v>
      </c>
      <c r="I37" s="28">
        <f>($L$7*$B$73+$M$7*$B$69)*$B$110</f>
        <v>4.1666666666666657E-2</v>
      </c>
      <c r="J37" s="28">
        <f t="shared" si="0"/>
        <v>0.54166666666666663</v>
      </c>
      <c r="K37" s="28">
        <f t="shared" si="1"/>
        <v>4.1666666666666657E-2</v>
      </c>
      <c r="L37" s="108">
        <f t="shared" si="3"/>
        <v>0.54166666666666663</v>
      </c>
      <c r="M37" s="30">
        <f t="shared" si="2"/>
        <v>0.45833333333333337</v>
      </c>
      <c r="N37" s="28">
        <f t="shared" si="4"/>
        <v>0.22916666666666669</v>
      </c>
      <c r="O37" s="28">
        <f t="shared" si="5"/>
        <v>0.21006944444444448</v>
      </c>
      <c r="P37" s="28">
        <f t="shared" si="6"/>
        <v>0.43923611111111116</v>
      </c>
      <c r="Q37" s="28">
        <f>PRODUCT(NodeProb_LLW3!D11:G11)</f>
        <v>5.7352941176470558E-2</v>
      </c>
      <c r="R37" s="28">
        <f t="shared" si="7"/>
        <v>2.5191482843137245E-2</v>
      </c>
      <c r="S37" s="302"/>
    </row>
    <row r="38" spans="1:19" s="29" customFormat="1" x14ac:dyDescent="0.25">
      <c r="A38" s="307"/>
      <c r="B38" s="29">
        <v>36</v>
      </c>
      <c r="D38" s="58">
        <v>1</v>
      </c>
      <c r="E38" s="29">
        <v>4</v>
      </c>
      <c r="F38" s="30">
        <f>($L$9*$B$72+$M$9*$B$68)*$B$107</f>
        <v>0.5</v>
      </c>
      <c r="G38" s="30">
        <f>($L$10*$B$72+$M$10*$B$68)*$B$110</f>
        <v>0.5</v>
      </c>
      <c r="H38" s="30">
        <f>($L$10*$B$74+$M$10*$B$69)*$B$107</f>
        <v>0</v>
      </c>
      <c r="I38" s="30">
        <f>($L$9*$B$74+$M$9*$B$69)*$B$110</f>
        <v>0</v>
      </c>
      <c r="J38" s="28">
        <f t="shared" si="0"/>
        <v>0</v>
      </c>
      <c r="K38" s="28">
        <f t="shared" si="1"/>
        <v>0</v>
      </c>
      <c r="L38" s="108">
        <f t="shared" si="3"/>
        <v>0.5</v>
      </c>
      <c r="M38" s="30">
        <f t="shared" si="2"/>
        <v>0.5</v>
      </c>
      <c r="N38" s="28">
        <f t="shared" si="4"/>
        <v>0.25</v>
      </c>
      <c r="O38" s="28">
        <f t="shared" si="5"/>
        <v>0.25</v>
      </c>
      <c r="P38" s="30">
        <f t="shared" si="6"/>
        <v>0.5</v>
      </c>
      <c r="Q38" s="30">
        <f>PRODUCT(NodeProb_LLW3!D15:G15)</f>
        <v>6.7647058823529393E-2</v>
      </c>
      <c r="R38" s="30">
        <f t="shared" si="7"/>
        <v>3.3823529411764697E-2</v>
      </c>
      <c r="S38" s="302"/>
    </row>
    <row r="39" spans="1:19" x14ac:dyDescent="0.25">
      <c r="A39" s="307"/>
      <c r="B39" s="25">
        <v>37</v>
      </c>
      <c r="D39" s="9">
        <v>2</v>
      </c>
      <c r="E39" s="25">
        <v>4</v>
      </c>
      <c r="F39" s="82">
        <f>($L$11*$B$68+$M$11*$B$72)*$B$108</f>
        <v>0.5</v>
      </c>
      <c r="G39" s="82">
        <f>($L$12*$B$68+$M$12*$B$72)*$B$110</f>
        <v>0.5</v>
      </c>
      <c r="H39" s="82">
        <f>($L$12*$B$69+$M$12*$B$74)*$B$108</f>
        <v>0</v>
      </c>
      <c r="I39" s="82">
        <f>($L$11*$B$69+$M$11*$B$74)*$B$110</f>
        <v>0</v>
      </c>
      <c r="J39" s="28">
        <f t="shared" si="0"/>
        <v>0</v>
      </c>
      <c r="K39" s="28">
        <f t="shared" si="1"/>
        <v>0</v>
      </c>
      <c r="L39" s="108">
        <f t="shared" si="3"/>
        <v>0.5</v>
      </c>
      <c r="M39" s="30">
        <f t="shared" si="2"/>
        <v>0.5</v>
      </c>
      <c r="N39" s="28">
        <f t="shared" si="4"/>
        <v>0.25</v>
      </c>
      <c r="O39" s="28">
        <f t="shared" si="5"/>
        <v>0.25</v>
      </c>
      <c r="P39" s="28">
        <f t="shared" si="6"/>
        <v>0.5</v>
      </c>
      <c r="Q39" s="28">
        <f>PRODUCT(NodeProb_LLW3!D19:G19)</f>
        <v>6.7647058823529421E-2</v>
      </c>
      <c r="R39" s="28">
        <f t="shared" si="7"/>
        <v>3.3823529411764711E-2</v>
      </c>
      <c r="S39" s="302"/>
    </row>
    <row r="40" spans="1:19" x14ac:dyDescent="0.25">
      <c r="A40" s="307"/>
      <c r="B40" s="25">
        <v>38</v>
      </c>
      <c r="D40" s="9">
        <v>2</v>
      </c>
      <c r="E40" s="25">
        <v>4</v>
      </c>
      <c r="F40" s="28">
        <f>($L$13*$B$71+$M$13*$B$72)*$B$108</f>
        <v>0.5</v>
      </c>
      <c r="G40" s="28">
        <f>($L$14*1+$M$14*1)*$B$110</f>
        <v>1</v>
      </c>
      <c r="H40" s="28">
        <f>($L$14*$B$69+$M$14*$B$73)*$B$108</f>
        <v>4.1666666666666664E-2</v>
      </c>
      <c r="I40" s="28">
        <f>($L$13*$B$71+$M$13*$B$72)*$B$110</f>
        <v>0.5</v>
      </c>
      <c r="J40" s="28">
        <f t="shared" si="0"/>
        <v>4.1666666666666664E-2</v>
      </c>
      <c r="K40" s="28">
        <f t="shared" si="1"/>
        <v>0.54166666666666674</v>
      </c>
      <c r="L40" s="108">
        <f t="shared" si="3"/>
        <v>0.45833333333333331</v>
      </c>
      <c r="M40" s="30">
        <f t="shared" si="2"/>
        <v>0.54166666666666674</v>
      </c>
      <c r="N40" s="28">
        <f t="shared" si="4"/>
        <v>0.21006944444444442</v>
      </c>
      <c r="O40" s="28">
        <f t="shared" si="5"/>
        <v>0.22916666666666666</v>
      </c>
      <c r="P40" s="28">
        <f t="shared" si="6"/>
        <v>0.43923611111111105</v>
      </c>
      <c r="Q40" s="28">
        <f>PRODUCT(NodeProb_LLW3!D23:G23)</f>
        <v>5.7352941176470634E-2</v>
      </c>
      <c r="R40" s="28">
        <f t="shared" si="7"/>
        <v>2.5191482843137273E-2</v>
      </c>
      <c r="S40" s="302"/>
    </row>
    <row r="41" spans="1:19" x14ac:dyDescent="0.25">
      <c r="A41" s="307"/>
      <c r="B41" s="25">
        <v>39</v>
      </c>
      <c r="D41" s="9">
        <v>1</v>
      </c>
      <c r="E41" s="25">
        <v>3</v>
      </c>
      <c r="F41" s="28">
        <f>($L$15*1+$M$15*1)*$B$107</f>
        <v>1</v>
      </c>
      <c r="G41" s="28">
        <f>($L$16*$B$72+$M$16*$B$71)*$B$109</f>
        <v>0.5</v>
      </c>
      <c r="H41" s="28">
        <f>($L$16*$B$72+$M$16*$B$71)*$B$107</f>
        <v>0.5</v>
      </c>
      <c r="I41" s="28">
        <f>($L$15*$B$73+$M$15*$B$69)*$B$109</f>
        <v>4.1666666666666657E-2</v>
      </c>
      <c r="J41" s="28">
        <f t="shared" si="0"/>
        <v>0.54166666666666663</v>
      </c>
      <c r="K41" s="28">
        <f t="shared" si="1"/>
        <v>4.1666666666666657E-2</v>
      </c>
      <c r="L41" s="108">
        <f t="shared" si="3"/>
        <v>0.54166666666666663</v>
      </c>
      <c r="M41" s="30">
        <f t="shared" si="2"/>
        <v>0.45833333333333337</v>
      </c>
      <c r="N41" s="28">
        <f t="shared" si="4"/>
        <v>0.22916666666666669</v>
      </c>
      <c r="O41" s="28">
        <f t="shared" si="5"/>
        <v>0.21006944444444448</v>
      </c>
      <c r="P41" s="28">
        <f t="shared" si="6"/>
        <v>0.43923611111111116</v>
      </c>
      <c r="Q41" s="28">
        <f>PRODUCT(NodeProb_LLW3!D27:G27)</f>
        <v>5.7352941176470558E-2</v>
      </c>
      <c r="R41" s="28">
        <f t="shared" si="7"/>
        <v>2.5191482843137245E-2</v>
      </c>
      <c r="S41" s="302"/>
    </row>
    <row r="42" spans="1:19" s="29" customFormat="1" x14ac:dyDescent="0.25">
      <c r="A42" s="307"/>
      <c r="B42" s="29">
        <v>40</v>
      </c>
      <c r="D42" s="58">
        <v>1</v>
      </c>
      <c r="E42" s="29">
        <v>3</v>
      </c>
      <c r="F42" s="30">
        <f>($L$17*$B$72+$M$17*$B$68)*$B$107</f>
        <v>0.5</v>
      </c>
      <c r="G42" s="30">
        <f>($L$18*$B$72+$M$18*$B$68)*$B$109</f>
        <v>0.5</v>
      </c>
      <c r="H42" s="30">
        <f>($L$18*$B$74+$M$18*$B$69)*$B$107</f>
        <v>0</v>
      </c>
      <c r="I42" s="30">
        <f>($L$17*$B$74+$M$17*$B$69)*$B$109</f>
        <v>0</v>
      </c>
      <c r="J42" s="28">
        <f t="shared" si="0"/>
        <v>0</v>
      </c>
      <c r="K42" s="28">
        <f t="shared" si="1"/>
        <v>0</v>
      </c>
      <c r="L42" s="108">
        <f t="shared" si="3"/>
        <v>0.5</v>
      </c>
      <c r="M42" s="30">
        <f t="shared" si="2"/>
        <v>0.5</v>
      </c>
      <c r="N42" s="28">
        <f t="shared" si="4"/>
        <v>0.25</v>
      </c>
      <c r="O42" s="28">
        <f t="shared" si="5"/>
        <v>0.25</v>
      </c>
      <c r="P42" s="30">
        <f t="shared" si="6"/>
        <v>0.5</v>
      </c>
      <c r="Q42" s="30">
        <f>PRODUCT(NodeProb_LLW3!D31:G31)</f>
        <v>6.7647058823529393E-2</v>
      </c>
      <c r="R42" s="30">
        <f t="shared" si="7"/>
        <v>3.3823529411764697E-2</v>
      </c>
      <c r="S42" s="302"/>
    </row>
    <row r="43" spans="1:19" x14ac:dyDescent="0.25">
      <c r="A43" s="307"/>
      <c r="B43" s="25">
        <v>41</v>
      </c>
      <c r="D43" s="9">
        <v>1</v>
      </c>
      <c r="E43" s="25">
        <v>3</v>
      </c>
      <c r="F43" s="82">
        <f>($L$19*$B$68+$M$19*$B$72)*$B$107</f>
        <v>0.5</v>
      </c>
      <c r="G43" s="82">
        <f>($L$20*$B$68+$M$20*$B$72)*$B$109</f>
        <v>0.5</v>
      </c>
      <c r="H43" s="82">
        <f>($L$20*$B$69+$M$20*$B$74)*$B$107</f>
        <v>0</v>
      </c>
      <c r="I43" s="82">
        <f>($L$19*$B$69+$M$19*$B$74)*$B$109</f>
        <v>0</v>
      </c>
      <c r="J43" s="28">
        <f t="shared" si="0"/>
        <v>0</v>
      </c>
      <c r="K43" s="28">
        <f t="shared" si="1"/>
        <v>0</v>
      </c>
      <c r="L43" s="108">
        <f t="shared" si="3"/>
        <v>0.5</v>
      </c>
      <c r="M43" s="30">
        <f t="shared" si="2"/>
        <v>0.5</v>
      </c>
      <c r="N43" s="28">
        <f t="shared" si="4"/>
        <v>0.25</v>
      </c>
      <c r="O43" s="28">
        <f t="shared" si="5"/>
        <v>0.25</v>
      </c>
      <c r="P43" s="28">
        <f t="shared" si="6"/>
        <v>0.5</v>
      </c>
      <c r="Q43" s="28">
        <f>PRODUCT(NodeProb_LLW3!D35:G35)</f>
        <v>6.7647058823529421E-2</v>
      </c>
      <c r="R43" s="28">
        <f t="shared" si="7"/>
        <v>3.3823529411764711E-2</v>
      </c>
      <c r="S43" s="302"/>
    </row>
    <row r="44" spans="1:19" x14ac:dyDescent="0.25">
      <c r="A44" s="307"/>
      <c r="B44" s="25">
        <v>42</v>
      </c>
      <c r="D44" s="9">
        <v>1</v>
      </c>
      <c r="E44" s="25">
        <v>3</v>
      </c>
      <c r="F44" s="28">
        <f>($L$21*$B$71+$M$21*$B$72)*$B$107</f>
        <v>0.5</v>
      </c>
      <c r="G44" s="28">
        <f>($L$22*1+$M$22*1)*$B$109</f>
        <v>1</v>
      </c>
      <c r="H44" s="28">
        <f>($L$22*$B$69+$M$22*$B$73)*$B$107</f>
        <v>4.1666666666666664E-2</v>
      </c>
      <c r="I44" s="28">
        <f>($L$21*$B$71+$M$21*$B$72)*$B$109</f>
        <v>0.5</v>
      </c>
      <c r="J44" s="28">
        <f t="shared" si="0"/>
        <v>4.1666666666666664E-2</v>
      </c>
      <c r="K44" s="28">
        <f t="shared" si="1"/>
        <v>0.54166666666666674</v>
      </c>
      <c r="L44" s="108">
        <f t="shared" si="3"/>
        <v>0.45833333333333331</v>
      </c>
      <c r="M44" s="30">
        <f t="shared" si="2"/>
        <v>0.54166666666666674</v>
      </c>
      <c r="N44" s="28">
        <f t="shared" si="4"/>
        <v>0.21006944444444442</v>
      </c>
      <c r="O44" s="28">
        <f t="shared" si="5"/>
        <v>0.22916666666666666</v>
      </c>
      <c r="P44" s="28">
        <f t="shared" si="6"/>
        <v>0.43923611111111105</v>
      </c>
      <c r="Q44" s="28">
        <f>PRODUCT(NodeProb_LLW3!D39:G39)</f>
        <v>5.7352941176470634E-2</v>
      </c>
      <c r="R44" s="28">
        <f t="shared" si="7"/>
        <v>2.5191482843137273E-2</v>
      </c>
      <c r="S44" s="302"/>
    </row>
    <row r="45" spans="1:19" x14ac:dyDescent="0.25">
      <c r="A45" s="307"/>
      <c r="B45" s="25">
        <v>43</v>
      </c>
      <c r="D45" s="9">
        <v>2</v>
      </c>
      <c r="E45" s="25">
        <v>4</v>
      </c>
      <c r="F45" s="28">
        <f>($L$23*1+$M$23*1)*$B$108</f>
        <v>1</v>
      </c>
      <c r="G45" s="28">
        <f>($L$24*$B$72+$M$24*$B$71)*$B$110</f>
        <v>0.5</v>
      </c>
      <c r="H45" s="28">
        <f>($L$24*$B$72+$M$24*$B$71)*$B$108</f>
        <v>0.5</v>
      </c>
      <c r="I45" s="28">
        <f>($L$23*$B$73+$M$23*$B$69)*$B$110</f>
        <v>4.1666666666666657E-2</v>
      </c>
      <c r="J45" s="28">
        <f t="shared" si="0"/>
        <v>0.54166666666666663</v>
      </c>
      <c r="K45" s="28">
        <f t="shared" si="1"/>
        <v>4.1666666666666657E-2</v>
      </c>
      <c r="L45" s="108">
        <f t="shared" si="3"/>
        <v>0.54166666666666663</v>
      </c>
      <c r="M45" s="30">
        <f t="shared" si="2"/>
        <v>0.45833333333333337</v>
      </c>
      <c r="N45" s="28">
        <f t="shared" si="4"/>
        <v>0.22916666666666669</v>
      </c>
      <c r="O45" s="28">
        <f t="shared" si="5"/>
        <v>0.21006944444444448</v>
      </c>
      <c r="P45" s="28">
        <f t="shared" si="6"/>
        <v>0.43923611111111116</v>
      </c>
      <c r="Q45" s="28">
        <f>PRODUCT(NodeProb_LLW3!D43:G43)</f>
        <v>5.7352941176470558E-2</v>
      </c>
      <c r="R45" s="28">
        <f t="shared" si="7"/>
        <v>2.5191482843137245E-2</v>
      </c>
      <c r="S45" s="302"/>
    </row>
    <row r="46" spans="1:19" s="29" customFormat="1" x14ac:dyDescent="0.25">
      <c r="A46" s="307"/>
      <c r="B46" s="29">
        <v>44</v>
      </c>
      <c r="D46" s="58">
        <v>2</v>
      </c>
      <c r="E46" s="29">
        <v>4</v>
      </c>
      <c r="F46" s="30">
        <f>($L$25*$B$72+$M$25*$B$68)*$B$108</f>
        <v>0.5</v>
      </c>
      <c r="G46" s="30">
        <f>($L$26*$B$72+$M$26*$B$68)*$B$110</f>
        <v>0.5</v>
      </c>
      <c r="H46" s="30">
        <f>($L$26*$B$74+$M$26*$B$69)*$B$108</f>
        <v>0</v>
      </c>
      <c r="I46" s="30">
        <f>($L$25*$B$74+$M$25*$B$69)*$B$110</f>
        <v>0</v>
      </c>
      <c r="J46" s="28">
        <f t="shared" si="0"/>
        <v>0</v>
      </c>
      <c r="K46" s="28">
        <f t="shared" si="1"/>
        <v>0</v>
      </c>
      <c r="L46" s="108">
        <f t="shared" si="3"/>
        <v>0.5</v>
      </c>
      <c r="M46" s="30">
        <f t="shared" si="2"/>
        <v>0.5</v>
      </c>
      <c r="N46" s="28">
        <f t="shared" si="4"/>
        <v>0.25</v>
      </c>
      <c r="O46" s="28">
        <f t="shared" si="5"/>
        <v>0.25</v>
      </c>
      <c r="P46" s="30">
        <f t="shared" si="6"/>
        <v>0.5</v>
      </c>
      <c r="Q46" s="30">
        <f>PRODUCT(NodeProb_LLW3!D47:G47)</f>
        <v>6.7647058823529393E-2</v>
      </c>
      <c r="R46" s="30">
        <f t="shared" si="7"/>
        <v>3.3823529411764697E-2</v>
      </c>
      <c r="S46" s="302"/>
    </row>
    <row r="47" spans="1:19" x14ac:dyDescent="0.25">
      <c r="A47" s="307"/>
      <c r="B47" s="25">
        <v>45</v>
      </c>
      <c r="D47" s="9">
        <v>1</v>
      </c>
      <c r="E47" s="25">
        <v>4</v>
      </c>
      <c r="F47" s="82">
        <f>($L$27*$B$68+$M$27*$B$72)*$B$107</f>
        <v>0.5</v>
      </c>
      <c r="G47" s="82">
        <f>($L$28*$B$68+$M$28*$B$72)*$B$110</f>
        <v>0.5</v>
      </c>
      <c r="H47" s="82">
        <f>($L$28*$B$69+$M$28*$B$74)*$B$107</f>
        <v>0</v>
      </c>
      <c r="I47" s="82">
        <f>($L$27*$B$69+$M$27*$B$74)*$B$110</f>
        <v>0</v>
      </c>
      <c r="J47" s="28">
        <f t="shared" si="0"/>
        <v>0</v>
      </c>
      <c r="K47" s="28">
        <f t="shared" si="1"/>
        <v>0</v>
      </c>
      <c r="L47" s="108">
        <f t="shared" si="3"/>
        <v>0.5</v>
      </c>
      <c r="M47" s="30">
        <f t="shared" si="2"/>
        <v>0.5</v>
      </c>
      <c r="N47" s="28">
        <f t="shared" si="4"/>
        <v>0.25</v>
      </c>
      <c r="O47" s="28">
        <f t="shared" si="5"/>
        <v>0.25</v>
      </c>
      <c r="P47" s="28">
        <f t="shared" si="6"/>
        <v>0.5</v>
      </c>
      <c r="Q47" s="28">
        <f>PRODUCT(NodeProb_LLW3!D51:G51)</f>
        <v>6.7647058823529421E-2</v>
      </c>
      <c r="R47" s="28">
        <f t="shared" si="7"/>
        <v>3.3823529411764711E-2</v>
      </c>
      <c r="S47" s="302"/>
    </row>
    <row r="48" spans="1:19" x14ac:dyDescent="0.25">
      <c r="A48" s="307"/>
      <c r="B48" s="25">
        <v>46</v>
      </c>
      <c r="D48" s="9">
        <v>1</v>
      </c>
      <c r="E48" s="25">
        <v>4</v>
      </c>
      <c r="F48" s="28">
        <f>($L$29*$B$71+$M$29*$B$72)*$B$107</f>
        <v>0.5</v>
      </c>
      <c r="G48" s="28">
        <f>($L$30*1+$M$30*1)*$B$110</f>
        <v>1</v>
      </c>
      <c r="H48" s="28">
        <f>($L$30*$B$69+$M$30*$B$73)*$B$107</f>
        <v>4.1666666666666664E-2</v>
      </c>
      <c r="I48" s="28">
        <f>($L$29*$B$71+$M$29*$B$72)*$B$110</f>
        <v>0.5</v>
      </c>
      <c r="J48" s="28">
        <f t="shared" si="0"/>
        <v>4.1666666666666664E-2</v>
      </c>
      <c r="K48" s="28">
        <f t="shared" si="1"/>
        <v>0.54166666666666674</v>
      </c>
      <c r="L48" s="108">
        <f t="shared" si="3"/>
        <v>0.45833333333333331</v>
      </c>
      <c r="M48" s="30">
        <f t="shared" si="2"/>
        <v>0.54166666666666674</v>
      </c>
      <c r="N48" s="28">
        <f t="shared" si="4"/>
        <v>0.21006944444444442</v>
      </c>
      <c r="O48" s="28">
        <f t="shared" si="5"/>
        <v>0.22916666666666666</v>
      </c>
      <c r="P48" s="28">
        <f t="shared" si="6"/>
        <v>0.43923611111111105</v>
      </c>
      <c r="Q48" s="28">
        <f>PRODUCT(NodeProb_LLW3!D55:G55)</f>
        <v>5.7352941176470634E-2</v>
      </c>
      <c r="R48" s="28">
        <f t="shared" si="7"/>
        <v>2.5191482843137273E-2</v>
      </c>
      <c r="S48" s="302"/>
    </row>
    <row r="49" spans="1:19" x14ac:dyDescent="0.25">
      <c r="A49" s="307"/>
      <c r="B49" s="25">
        <v>47</v>
      </c>
      <c r="D49" s="9">
        <v>2</v>
      </c>
      <c r="E49" s="25">
        <v>3</v>
      </c>
      <c r="F49" s="28">
        <f>($L$31*1+$M$31*1)*$B$108</f>
        <v>1</v>
      </c>
      <c r="G49" s="28">
        <f>($L$32*$B$72+$M$32*$B$71)*$B$109</f>
        <v>0.5</v>
      </c>
      <c r="H49" s="28">
        <f>($L$32*$B$72+$M$32*$B$71)*$B$108</f>
        <v>0.5</v>
      </c>
      <c r="I49" s="28">
        <f>($L$31*$B$73+$M$31*$B$69)*$B$109</f>
        <v>4.1666666666666657E-2</v>
      </c>
      <c r="J49" s="28">
        <f t="shared" si="0"/>
        <v>0.54166666666666663</v>
      </c>
      <c r="K49" s="28">
        <f t="shared" si="1"/>
        <v>4.1666666666666657E-2</v>
      </c>
      <c r="L49" s="108">
        <f t="shared" si="3"/>
        <v>0.54166666666666663</v>
      </c>
      <c r="M49" s="30">
        <f t="shared" si="2"/>
        <v>0.45833333333333337</v>
      </c>
      <c r="N49" s="28">
        <f t="shared" si="4"/>
        <v>0.22916666666666669</v>
      </c>
      <c r="O49" s="28">
        <f t="shared" si="5"/>
        <v>0.21006944444444448</v>
      </c>
      <c r="P49" s="28">
        <f t="shared" si="6"/>
        <v>0.43923611111111116</v>
      </c>
      <c r="Q49" s="28">
        <f>PRODUCT(NodeProb_LLW3!D59:G59)</f>
        <v>5.7352941176470558E-2</v>
      </c>
      <c r="R49" s="28">
        <f t="shared" si="7"/>
        <v>2.5191482843137245E-2</v>
      </c>
      <c r="S49" s="302"/>
    </row>
    <row r="50" spans="1:19" s="29" customFormat="1" x14ac:dyDescent="0.25">
      <c r="A50" s="307"/>
      <c r="B50" s="29">
        <v>48</v>
      </c>
      <c r="D50" s="58">
        <v>2</v>
      </c>
      <c r="E50" s="29">
        <v>3</v>
      </c>
      <c r="F50" s="30">
        <f>($L$33*$B$72+$M$33*$B$68)*$B$108</f>
        <v>0.5</v>
      </c>
      <c r="G50" s="30">
        <f>($L$34*$B$72+$M$34*$B$68)*$B$109</f>
        <v>0.5</v>
      </c>
      <c r="H50" s="30">
        <f>($L$34*$B$74+$M$34*$B$69)*$B$108</f>
        <v>0</v>
      </c>
      <c r="I50" s="30">
        <f>($L$33*$B$74+$M$33*$B$69)*$B$109</f>
        <v>0</v>
      </c>
      <c r="J50" s="28">
        <f t="shared" si="0"/>
        <v>0</v>
      </c>
      <c r="K50" s="28">
        <f t="shared" si="1"/>
        <v>0</v>
      </c>
      <c r="L50" s="108">
        <f t="shared" si="3"/>
        <v>0.5</v>
      </c>
      <c r="M50" s="30">
        <f t="shared" si="2"/>
        <v>0.5</v>
      </c>
      <c r="N50" s="28">
        <f t="shared" si="4"/>
        <v>0.25</v>
      </c>
      <c r="O50" s="28">
        <f t="shared" si="5"/>
        <v>0.25</v>
      </c>
      <c r="P50" s="30">
        <f t="shared" si="6"/>
        <v>0.5</v>
      </c>
      <c r="Q50" s="30">
        <f>PRODUCT(NodeProb_LLW3!D63:G63)</f>
        <v>6.7647058823529393E-2</v>
      </c>
      <c r="R50" s="30">
        <f t="shared" si="7"/>
        <v>3.3823529411764697E-2</v>
      </c>
      <c r="S50" s="304"/>
    </row>
    <row r="51" spans="1:19" x14ac:dyDescent="0.25">
      <c r="A51" s="308" t="s">
        <v>57</v>
      </c>
      <c r="B51" s="25">
        <v>49</v>
      </c>
      <c r="D51" s="9">
        <v>1</v>
      </c>
      <c r="E51" s="25">
        <v>3</v>
      </c>
      <c r="F51" s="28">
        <f>$L$35*$J$3+$M$35*+$J$4</f>
        <v>1</v>
      </c>
      <c r="G51" s="28">
        <f>$K$36</f>
        <v>0.54166666666666674</v>
      </c>
      <c r="H51" s="28">
        <f>$L$36*$J$5+$M$36*$J$6</f>
        <v>0.40972222222222227</v>
      </c>
      <c r="I51" s="28">
        <f>$K$35</f>
        <v>0</v>
      </c>
      <c r="J51" s="28">
        <f t="shared" si="0"/>
        <v>0.45833333333333326</v>
      </c>
      <c r="K51" s="28">
        <f t="shared" si="1"/>
        <v>0</v>
      </c>
      <c r="L51" s="108">
        <f t="shared" si="3"/>
        <v>0.54117647058823515</v>
      </c>
      <c r="M51" s="30">
        <f t="shared" si="2"/>
        <v>0.45882352941176485</v>
      </c>
      <c r="N51" s="28">
        <f t="shared" si="4"/>
        <v>0.27083333333333337</v>
      </c>
      <c r="O51" s="28">
        <f t="shared" si="5"/>
        <v>0.24852941176470597</v>
      </c>
      <c r="P51" s="28">
        <f t="shared" si="6"/>
        <v>0.51936274509803937</v>
      </c>
      <c r="Q51" s="28">
        <f>PRODUCT(NodeProb_LLW3!E3:G3)</f>
        <v>0.12500000000000006</v>
      </c>
      <c r="R51" s="28">
        <f t="shared" si="7"/>
        <v>6.4920343137254949E-2</v>
      </c>
      <c r="S51" s="302">
        <f>SUM(R51:R58)</f>
        <v>0.51936274509803937</v>
      </c>
    </row>
    <row r="52" spans="1:19" x14ac:dyDescent="0.25">
      <c r="A52" s="303"/>
      <c r="B52" s="25">
        <v>50</v>
      </c>
      <c r="D52" s="9">
        <v>1</v>
      </c>
      <c r="E52" s="25">
        <v>3</v>
      </c>
      <c r="F52" s="28">
        <f>$J$37</f>
        <v>0.54166666666666663</v>
      </c>
      <c r="G52" s="28">
        <f>$L$38*$K$9+$M$38*$K$10</f>
        <v>1</v>
      </c>
      <c r="H52" s="28">
        <f>$J$38</f>
        <v>0</v>
      </c>
      <c r="I52" s="28">
        <f>$L$37*$K$7+$M$37*$K$8</f>
        <v>0.40972222222222221</v>
      </c>
      <c r="J52" s="28">
        <f t="shared" si="0"/>
        <v>0</v>
      </c>
      <c r="K52" s="28">
        <f t="shared" si="1"/>
        <v>0.45833333333333337</v>
      </c>
      <c r="L52" s="108">
        <f t="shared" si="3"/>
        <v>0.45882352941176469</v>
      </c>
      <c r="M52" s="30">
        <f t="shared" si="2"/>
        <v>0.54117647058823537</v>
      </c>
      <c r="N52" s="28">
        <f t="shared" si="4"/>
        <v>0.24852941176470583</v>
      </c>
      <c r="O52" s="28">
        <f t="shared" si="5"/>
        <v>0.27083333333333331</v>
      </c>
      <c r="P52" s="28">
        <f t="shared" si="6"/>
        <v>0.51936274509803915</v>
      </c>
      <c r="Q52" s="28">
        <f>PRODUCT(NodeProb_LLW3!E11:G11)</f>
        <v>0.12499999999999994</v>
      </c>
      <c r="R52" s="28">
        <f t="shared" si="7"/>
        <v>6.4920343137254866E-2</v>
      </c>
      <c r="S52" s="302"/>
    </row>
    <row r="53" spans="1:19" x14ac:dyDescent="0.25">
      <c r="A53" s="303"/>
      <c r="B53" s="25">
        <v>51</v>
      </c>
      <c r="D53" s="9">
        <v>1</v>
      </c>
      <c r="E53" s="25">
        <v>4</v>
      </c>
      <c r="F53" s="28">
        <f>$L$39*$J$11+$M$39*+$J$12</f>
        <v>1</v>
      </c>
      <c r="G53" s="28">
        <f>$K$40</f>
        <v>0.54166666666666674</v>
      </c>
      <c r="H53" s="28">
        <f>$L$40*$J$13+$M$40*$J$14</f>
        <v>0.40972222222222227</v>
      </c>
      <c r="I53" s="28">
        <f>$K$39</f>
        <v>0</v>
      </c>
      <c r="J53" s="28">
        <f t="shared" si="0"/>
        <v>0.45833333333333326</v>
      </c>
      <c r="K53" s="28">
        <f t="shared" si="1"/>
        <v>0</v>
      </c>
      <c r="L53" s="108">
        <f t="shared" si="3"/>
        <v>0.54117647058823515</v>
      </c>
      <c r="M53" s="30">
        <f t="shared" si="2"/>
        <v>0.45882352941176485</v>
      </c>
      <c r="N53" s="28">
        <f t="shared" si="4"/>
        <v>0.27083333333333337</v>
      </c>
      <c r="O53" s="28">
        <f t="shared" si="5"/>
        <v>0.24852941176470597</v>
      </c>
      <c r="P53" s="28">
        <f t="shared" si="6"/>
        <v>0.51936274509803937</v>
      </c>
      <c r="Q53" s="28">
        <f>PRODUCT(NodeProb_LLW3!E19:G19)</f>
        <v>0.12500000000000006</v>
      </c>
      <c r="R53" s="28">
        <f t="shared" si="7"/>
        <v>6.4920343137254949E-2</v>
      </c>
      <c r="S53" s="302"/>
    </row>
    <row r="54" spans="1:19" x14ac:dyDescent="0.25">
      <c r="A54" s="303"/>
      <c r="B54" s="25">
        <v>52</v>
      </c>
      <c r="D54" s="9">
        <v>1</v>
      </c>
      <c r="E54" s="25">
        <v>4</v>
      </c>
      <c r="F54" s="28">
        <f>$J$41</f>
        <v>0.54166666666666663</v>
      </c>
      <c r="G54" s="28">
        <f>$L$42*$K$17+$M$42*$K$18</f>
        <v>1</v>
      </c>
      <c r="H54" s="28">
        <f>$J$42</f>
        <v>0</v>
      </c>
      <c r="I54" s="28">
        <f>$L$41*$K$15+$M$41*$K$16</f>
        <v>0.40972222222222221</v>
      </c>
      <c r="J54" s="28">
        <f t="shared" si="0"/>
        <v>0</v>
      </c>
      <c r="K54" s="28">
        <f t="shared" si="1"/>
        <v>0.45833333333333337</v>
      </c>
      <c r="L54" s="108">
        <f t="shared" si="3"/>
        <v>0.45882352941176469</v>
      </c>
      <c r="M54" s="30">
        <f t="shared" si="2"/>
        <v>0.54117647058823537</v>
      </c>
      <c r="N54" s="28">
        <f t="shared" si="4"/>
        <v>0.24852941176470583</v>
      </c>
      <c r="O54" s="28">
        <f t="shared" si="5"/>
        <v>0.27083333333333331</v>
      </c>
      <c r="P54" s="28">
        <f t="shared" si="6"/>
        <v>0.51936274509803915</v>
      </c>
      <c r="Q54" s="28">
        <f>PRODUCT(NodeProb_LLW3!E27:G27)</f>
        <v>0.12499999999999994</v>
      </c>
      <c r="R54" s="28">
        <f t="shared" si="7"/>
        <v>6.4920343137254866E-2</v>
      </c>
      <c r="S54" s="302"/>
    </row>
    <row r="55" spans="1:19" x14ac:dyDescent="0.25">
      <c r="A55" s="303"/>
      <c r="B55" s="25">
        <v>53</v>
      </c>
      <c r="D55" s="9">
        <v>2</v>
      </c>
      <c r="E55" s="25">
        <v>3</v>
      </c>
      <c r="F55" s="28">
        <f>$L$43*$J$19+$M$43*+$J$20</f>
        <v>1</v>
      </c>
      <c r="G55" s="28">
        <f>$K$44</f>
        <v>0.54166666666666674</v>
      </c>
      <c r="H55" s="28">
        <f>$L$44*$J$21+$M$44*$J$22</f>
        <v>0.40972222222222227</v>
      </c>
      <c r="I55" s="28">
        <f>$K$43</f>
        <v>0</v>
      </c>
      <c r="J55" s="28">
        <f t="shared" si="0"/>
        <v>0.45833333333333326</v>
      </c>
      <c r="K55" s="28">
        <f t="shared" si="1"/>
        <v>0</v>
      </c>
      <c r="L55" s="108">
        <f t="shared" si="3"/>
        <v>0.54117647058823515</v>
      </c>
      <c r="M55" s="30">
        <f t="shared" si="2"/>
        <v>0.45882352941176485</v>
      </c>
      <c r="N55" s="28">
        <f t="shared" si="4"/>
        <v>0.27083333333333337</v>
      </c>
      <c r="O55" s="28">
        <f t="shared" si="5"/>
        <v>0.24852941176470597</v>
      </c>
      <c r="P55" s="28">
        <f t="shared" si="6"/>
        <v>0.51936274509803937</v>
      </c>
      <c r="Q55" s="28">
        <f>PRODUCT(NodeProb_LLW3!E35:G35)</f>
        <v>0.12500000000000006</v>
      </c>
      <c r="R55" s="28">
        <f t="shared" si="7"/>
        <v>6.4920343137254949E-2</v>
      </c>
      <c r="S55" s="302"/>
    </row>
    <row r="56" spans="1:19" x14ac:dyDescent="0.25">
      <c r="A56" s="303"/>
      <c r="B56" s="25">
        <v>54</v>
      </c>
      <c r="D56" s="9">
        <v>2</v>
      </c>
      <c r="E56" s="25">
        <v>3</v>
      </c>
      <c r="F56" s="28">
        <f>$J$45</f>
        <v>0.54166666666666663</v>
      </c>
      <c r="G56" s="28">
        <f>$L$46*$K$25+$M$46*$K$26</f>
        <v>1</v>
      </c>
      <c r="H56" s="28">
        <f>$J$46</f>
        <v>0</v>
      </c>
      <c r="I56" s="28">
        <f>$L$45*$K$23+$M$45*$K$24</f>
        <v>0.40972222222222221</v>
      </c>
      <c r="J56" s="28">
        <f t="shared" si="0"/>
        <v>0</v>
      </c>
      <c r="K56" s="28">
        <f t="shared" si="1"/>
        <v>0.45833333333333337</v>
      </c>
      <c r="L56" s="108">
        <f t="shared" si="3"/>
        <v>0.45882352941176469</v>
      </c>
      <c r="M56" s="30">
        <f t="shared" si="2"/>
        <v>0.54117647058823537</v>
      </c>
      <c r="N56" s="28">
        <f t="shared" si="4"/>
        <v>0.24852941176470583</v>
      </c>
      <c r="O56" s="28">
        <f t="shared" si="5"/>
        <v>0.27083333333333331</v>
      </c>
      <c r="P56" s="28">
        <f t="shared" si="6"/>
        <v>0.51936274509803915</v>
      </c>
      <c r="Q56" s="28">
        <f>PRODUCT(NodeProb_LLW3!E43:G43)</f>
        <v>0.12499999999999994</v>
      </c>
      <c r="R56" s="28">
        <f t="shared" si="7"/>
        <v>6.4920343137254866E-2</v>
      </c>
      <c r="S56" s="302"/>
    </row>
    <row r="57" spans="1:19" x14ac:dyDescent="0.25">
      <c r="A57" s="303"/>
      <c r="B57" s="25">
        <v>55</v>
      </c>
      <c r="D57" s="9">
        <v>2</v>
      </c>
      <c r="E57" s="25">
        <v>4</v>
      </c>
      <c r="F57" s="28">
        <f>$L$47*$J$27+$M$47*+$J$28</f>
        <v>1</v>
      </c>
      <c r="G57" s="28">
        <f>$K$48</f>
        <v>0.54166666666666674</v>
      </c>
      <c r="H57" s="28">
        <f>$L$48*$J$29+$M$48*$J$30</f>
        <v>0.40972222222222227</v>
      </c>
      <c r="I57" s="28">
        <f>$K$47</f>
        <v>0</v>
      </c>
      <c r="J57" s="28">
        <f t="shared" si="0"/>
        <v>0.45833333333333326</v>
      </c>
      <c r="K57" s="28">
        <f t="shared" si="1"/>
        <v>0</v>
      </c>
      <c r="L57" s="108">
        <f t="shared" si="3"/>
        <v>0.54117647058823515</v>
      </c>
      <c r="M57" s="30">
        <f t="shared" si="2"/>
        <v>0.45882352941176485</v>
      </c>
      <c r="N57" s="28">
        <f t="shared" si="4"/>
        <v>0.27083333333333337</v>
      </c>
      <c r="O57" s="28">
        <f t="shared" si="5"/>
        <v>0.24852941176470597</v>
      </c>
      <c r="P57" s="28">
        <f t="shared" si="6"/>
        <v>0.51936274509803937</v>
      </c>
      <c r="Q57" s="28">
        <f>PRODUCT(NodeProb_LLW3!E51:G51)</f>
        <v>0.12500000000000006</v>
      </c>
      <c r="R57" s="28">
        <f t="shared" si="7"/>
        <v>6.4920343137254949E-2</v>
      </c>
      <c r="S57" s="302"/>
    </row>
    <row r="58" spans="1:19" s="29" customFormat="1" x14ac:dyDescent="0.25">
      <c r="A58" s="309"/>
      <c r="B58" s="29">
        <v>56</v>
      </c>
      <c r="D58" s="58">
        <v>2</v>
      </c>
      <c r="E58" s="29">
        <v>4</v>
      </c>
      <c r="F58" s="30">
        <f>$J$49</f>
        <v>0.54166666666666663</v>
      </c>
      <c r="G58" s="30">
        <f>$L$50*$K$33+$M$50*$K$34</f>
        <v>1</v>
      </c>
      <c r="H58" s="30">
        <f>$J$50</f>
        <v>0</v>
      </c>
      <c r="I58" s="30">
        <f>$L$49*$K$31+$M$49*$K$32</f>
        <v>0.40972222222222221</v>
      </c>
      <c r="J58" s="28">
        <f t="shared" si="0"/>
        <v>0</v>
      </c>
      <c r="K58" s="28">
        <f t="shared" si="1"/>
        <v>0.45833333333333337</v>
      </c>
      <c r="L58" s="108">
        <f t="shared" si="3"/>
        <v>0.45882352941176469</v>
      </c>
      <c r="M58" s="30">
        <f t="shared" si="2"/>
        <v>0.54117647058823537</v>
      </c>
      <c r="N58" s="28">
        <f t="shared" si="4"/>
        <v>0.24852941176470583</v>
      </c>
      <c r="O58" s="28">
        <f t="shared" si="5"/>
        <v>0.27083333333333331</v>
      </c>
      <c r="P58" s="30">
        <f t="shared" si="6"/>
        <v>0.51936274509803915</v>
      </c>
      <c r="Q58" s="30">
        <f>PRODUCT(NodeProb_LLW3!E59:G59)</f>
        <v>0.12499999999999994</v>
      </c>
      <c r="R58" s="30">
        <f t="shared" si="7"/>
        <v>6.4920343137254866E-2</v>
      </c>
      <c r="S58" s="304"/>
    </row>
    <row r="59" spans="1:19" x14ac:dyDescent="0.25">
      <c r="A59" s="308" t="s">
        <v>58</v>
      </c>
      <c r="B59" s="25">
        <v>57</v>
      </c>
      <c r="D59" s="9">
        <v>2</v>
      </c>
      <c r="E59" s="25">
        <v>4</v>
      </c>
      <c r="F59" s="82">
        <f>$L$51*$J$35+$M$51*$J$36</f>
        <v>1.9117647058823534E-2</v>
      </c>
      <c r="G59" s="82">
        <f>$L$52*$K$37+$M$52*$K$38</f>
        <v>1.9117647058823524E-2</v>
      </c>
      <c r="H59" s="82">
        <f>$L$52*($L$37*$J$7+$M$37*$J$8)+$M$52*($L$38*$J$9+$M$38*$J$10)</f>
        <v>0</v>
      </c>
      <c r="I59" s="82">
        <f>$L$51*($L$35*$K$3+$M$35*$K$4)+$M$51*($L$36*$K$5+$M$36*$K$6)</f>
        <v>0</v>
      </c>
      <c r="J59" s="28">
        <f t="shared" si="0"/>
        <v>1.0408340855860843E-17</v>
      </c>
      <c r="K59" s="28">
        <f t="shared" si="1"/>
        <v>0</v>
      </c>
      <c r="L59" s="108">
        <f t="shared" si="3"/>
        <v>0.50000000000000022</v>
      </c>
      <c r="M59" s="30">
        <f t="shared" si="2"/>
        <v>0.49999999999999978</v>
      </c>
      <c r="N59" s="28">
        <f t="shared" si="4"/>
        <v>9.558823529411762E-3</v>
      </c>
      <c r="O59" s="28">
        <f t="shared" si="5"/>
        <v>9.5588235294117568E-3</v>
      </c>
      <c r="P59" s="28">
        <f t="shared" si="6"/>
        <v>1.9117647058823517E-2</v>
      </c>
      <c r="Q59" s="28">
        <f>PRODUCT(NodeProb_LLW3!F3:G3)</f>
        <v>0.25</v>
      </c>
      <c r="R59" s="28">
        <f t="shared" si="7"/>
        <v>4.7794117647058793E-3</v>
      </c>
      <c r="S59" s="302">
        <f>SUM(R59:R62)</f>
        <v>1.9117647058823517E-2</v>
      </c>
    </row>
    <row r="60" spans="1:19" x14ac:dyDescent="0.25">
      <c r="A60" s="303"/>
      <c r="B60" s="25">
        <v>58</v>
      </c>
      <c r="D60" s="9">
        <v>2</v>
      </c>
      <c r="E60" s="25">
        <v>3</v>
      </c>
      <c r="F60" s="28">
        <f>$L$53*$J$39+$M$53*$J$40</f>
        <v>1.9117647058823534E-2</v>
      </c>
      <c r="G60" s="28">
        <f>$L$54*$K$41+$M$54*$K$42</f>
        <v>1.9117647058823524E-2</v>
      </c>
      <c r="H60" s="28">
        <f>$L$54*($L$41*$J$15+$M$41*$J$16)+$M$54*($L$42*$J$17+$M$42*$J$18)</f>
        <v>0</v>
      </c>
      <c r="I60" s="28">
        <f>$L$53*($L$39*$K$11+$M$39*$K$12)+$M$53*($L$40*$K$13+$M$40*$K$14)</f>
        <v>0</v>
      </c>
      <c r="J60" s="28">
        <f t="shared" si="0"/>
        <v>1.0408340855860843E-17</v>
      </c>
      <c r="K60" s="28">
        <f t="shared" si="1"/>
        <v>0</v>
      </c>
      <c r="L60" s="108">
        <f t="shared" si="3"/>
        <v>0.50000000000000022</v>
      </c>
      <c r="M60" s="30">
        <f t="shared" si="2"/>
        <v>0.49999999999999978</v>
      </c>
      <c r="N60" s="28">
        <f t="shared" si="4"/>
        <v>9.558823529411762E-3</v>
      </c>
      <c r="O60" s="28">
        <f t="shared" si="5"/>
        <v>9.5588235294117568E-3</v>
      </c>
      <c r="P60" s="28">
        <f t="shared" si="6"/>
        <v>1.9117647058823517E-2</v>
      </c>
      <c r="Q60" s="28">
        <f>PRODUCT(NodeProb_LLW3!F19:G19)</f>
        <v>0.25</v>
      </c>
      <c r="R60" s="28">
        <f t="shared" si="7"/>
        <v>4.7794117647058793E-3</v>
      </c>
      <c r="S60" s="302"/>
    </row>
    <row r="61" spans="1:19" x14ac:dyDescent="0.25">
      <c r="A61" s="303"/>
      <c r="B61" s="25">
        <v>59</v>
      </c>
      <c r="D61" s="9">
        <v>1</v>
      </c>
      <c r="E61" s="25">
        <v>4</v>
      </c>
      <c r="F61" s="28">
        <f>$L$55*$J$43+$M$55*$J$44</f>
        <v>1.9117647058823534E-2</v>
      </c>
      <c r="G61" s="28">
        <f>$L$56*$K$45+$M$56*$K$46</f>
        <v>1.9117647058823524E-2</v>
      </c>
      <c r="H61" s="28">
        <f>$L$56*($L$45*$J$23+$M$45*$J$24)+$M$56*($L$46*$J$25+$M$46*$J$26)</f>
        <v>0</v>
      </c>
      <c r="I61" s="28">
        <f>$L$55*($L$43*$K$19+$M$43*$K$20)+$M$55*($L$44*$K$21+$M$44*$K$22)</f>
        <v>0</v>
      </c>
      <c r="J61" s="28">
        <f t="shared" si="0"/>
        <v>1.0408340855860843E-17</v>
      </c>
      <c r="K61" s="28">
        <f t="shared" si="1"/>
        <v>0</v>
      </c>
      <c r="L61" s="108">
        <f t="shared" si="3"/>
        <v>0.50000000000000022</v>
      </c>
      <c r="M61" s="30">
        <f t="shared" si="2"/>
        <v>0.49999999999999978</v>
      </c>
      <c r="N61" s="28">
        <f t="shared" si="4"/>
        <v>9.558823529411762E-3</v>
      </c>
      <c r="O61" s="28">
        <f t="shared" si="5"/>
        <v>9.5588235294117568E-3</v>
      </c>
      <c r="P61" s="28">
        <f t="shared" si="6"/>
        <v>1.9117647058823517E-2</v>
      </c>
      <c r="Q61" s="28">
        <f>PRODUCT(NodeProb_LLW3!F35:G35)</f>
        <v>0.25</v>
      </c>
      <c r="R61" s="28">
        <f t="shared" si="7"/>
        <v>4.7794117647058793E-3</v>
      </c>
      <c r="S61" s="302"/>
    </row>
    <row r="62" spans="1:19" s="29" customFormat="1" x14ac:dyDescent="0.25">
      <c r="A62" s="309"/>
      <c r="B62" s="29">
        <v>60</v>
      </c>
      <c r="D62" s="58">
        <v>1</v>
      </c>
      <c r="E62" s="29">
        <v>3</v>
      </c>
      <c r="F62" s="30">
        <f>$L$57*$J$47+$M$57*$J$48</f>
        <v>1.9117647058823534E-2</v>
      </c>
      <c r="G62" s="30">
        <f>$L$58*$K$49+$M$58*$K$50</f>
        <v>1.9117647058823524E-2</v>
      </c>
      <c r="H62" s="30">
        <f>$L$58*($L$49*$J$31+$M$49*$J$32)+$M$58*($L$50*$J$33+$M$50*$J$34)</f>
        <v>0</v>
      </c>
      <c r="I62" s="30">
        <f>$L$57*($L$47*$K$27+$M$47*$K$28)+$M$57*($L$48*$K$29+$M$48*$K$30)</f>
        <v>0</v>
      </c>
      <c r="J62" s="28">
        <f t="shared" si="0"/>
        <v>1.0408340855860843E-17</v>
      </c>
      <c r="K62" s="28">
        <f t="shared" si="1"/>
        <v>0</v>
      </c>
      <c r="L62" s="108">
        <f t="shared" si="3"/>
        <v>0.50000000000000022</v>
      </c>
      <c r="M62" s="30">
        <f t="shared" si="2"/>
        <v>0.49999999999999978</v>
      </c>
      <c r="N62" s="28">
        <f t="shared" si="4"/>
        <v>9.558823529411762E-3</v>
      </c>
      <c r="O62" s="28">
        <f t="shared" si="5"/>
        <v>9.5588235294117568E-3</v>
      </c>
      <c r="P62" s="30">
        <f t="shared" si="6"/>
        <v>1.9117647058823517E-2</v>
      </c>
      <c r="Q62" s="30">
        <f>PRODUCT(NodeProb_LLW3!F51:G51)</f>
        <v>0.25</v>
      </c>
      <c r="R62" s="30">
        <f t="shared" si="7"/>
        <v>4.7794117647058793E-3</v>
      </c>
      <c r="S62" s="304"/>
    </row>
    <row r="63" spans="1:19" x14ac:dyDescent="0.25">
      <c r="A63" s="308" t="s">
        <v>59</v>
      </c>
      <c r="B63" s="25">
        <v>61</v>
      </c>
      <c r="D63" s="9">
        <v>3</v>
      </c>
      <c r="E63" s="25">
        <v>4</v>
      </c>
      <c r="F63" s="36">
        <f>$L$59*$K$51+$M$59*$K$52</f>
        <v>0.22916666666666657</v>
      </c>
      <c r="G63" s="36">
        <f>$L$60*$K$53+$M$60*$K$54</f>
        <v>0.22916666666666657</v>
      </c>
      <c r="H63" s="36">
        <f>$K$60</f>
        <v>0</v>
      </c>
      <c r="I63" s="36">
        <f>$K$59</f>
        <v>0</v>
      </c>
      <c r="J63" s="28">
        <f t="shared" si="0"/>
        <v>0</v>
      </c>
      <c r="K63" s="28">
        <f t="shared" si="1"/>
        <v>0</v>
      </c>
      <c r="L63" s="108">
        <f t="shared" si="3"/>
        <v>0.5</v>
      </c>
      <c r="M63" s="30">
        <f t="shared" si="2"/>
        <v>0.5</v>
      </c>
      <c r="N63" s="28">
        <f t="shared" si="4"/>
        <v>0.11458333333333329</v>
      </c>
      <c r="O63" s="28">
        <f t="shared" si="5"/>
        <v>0.11458333333333329</v>
      </c>
      <c r="P63" s="28">
        <f t="shared" si="6"/>
        <v>0.22916666666666657</v>
      </c>
      <c r="Q63" s="28">
        <f>NodeProb_LLW3!G3</f>
        <v>0.5</v>
      </c>
      <c r="R63" s="28">
        <f t="shared" si="7"/>
        <v>0.11458333333333329</v>
      </c>
      <c r="S63" s="302">
        <f>SUM(R63:R64)</f>
        <v>0.22916666666666657</v>
      </c>
    </row>
    <row r="64" spans="1:19" s="29" customFormat="1" x14ac:dyDescent="0.25">
      <c r="A64" s="309"/>
      <c r="B64" s="29">
        <v>62</v>
      </c>
      <c r="D64" s="58">
        <v>3</v>
      </c>
      <c r="E64" s="29">
        <v>4</v>
      </c>
      <c r="F64" s="75">
        <f>$L$61*$K$55+$M$61*$K$56</f>
        <v>0.22916666666666657</v>
      </c>
      <c r="G64" s="75">
        <f>$L$62*$K$57+$M$62*$K$58</f>
        <v>0.22916666666666657</v>
      </c>
      <c r="H64" s="75">
        <f>$K$62</f>
        <v>0</v>
      </c>
      <c r="I64" s="75">
        <f>$K$61</f>
        <v>0</v>
      </c>
      <c r="J64" s="28">
        <f t="shared" si="0"/>
        <v>0</v>
      </c>
      <c r="K64" s="28">
        <f t="shared" si="1"/>
        <v>0</v>
      </c>
      <c r="L64" s="108">
        <f t="shared" si="3"/>
        <v>0.5</v>
      </c>
      <c r="M64" s="30">
        <f t="shared" si="2"/>
        <v>0.5</v>
      </c>
      <c r="N64" s="28">
        <f t="shared" si="4"/>
        <v>0.11458333333333329</v>
      </c>
      <c r="O64" s="28">
        <f t="shared" si="5"/>
        <v>0.11458333333333329</v>
      </c>
      <c r="P64" s="30">
        <f t="shared" si="6"/>
        <v>0.22916666666666657</v>
      </c>
      <c r="Q64" s="30">
        <f>NodeProb_LLW3!G35</f>
        <v>0.5</v>
      </c>
      <c r="R64" s="30">
        <f t="shared" si="7"/>
        <v>0.11458333333333329</v>
      </c>
      <c r="S64" s="302"/>
    </row>
    <row r="65" spans="1:19" s="29" customFormat="1" x14ac:dyDescent="0.25">
      <c r="A65" s="81" t="s">
        <v>60</v>
      </c>
      <c r="B65" s="29">
        <v>63</v>
      </c>
      <c r="D65" s="29">
        <v>1</v>
      </c>
      <c r="E65" s="29">
        <v>2</v>
      </c>
      <c r="F65" s="75">
        <f>$L$63*($L$59*$J$51+$M$59*$J$52)+$M$63*($L$60*$J$53+$M$60*$J$54)</f>
        <v>0.22916666666666674</v>
      </c>
      <c r="G65" s="75">
        <f>$L$64*($L$61*$J$55+$M$61*$J$56)+$M$64*($L$62*$J$57+$M$62*$J$58)</f>
        <v>0.22916666666666674</v>
      </c>
      <c r="H65" s="75">
        <f>$L$64*$J$61+$M$64*$J$62</f>
        <v>1.0408340855860843E-17</v>
      </c>
      <c r="I65" s="75">
        <f>$L$63*$J$59+$M$63*$J$60</f>
        <v>1.0408340855860843E-17</v>
      </c>
      <c r="J65" s="28">
        <f t="shared" si="0"/>
        <v>0</v>
      </c>
      <c r="K65" s="28">
        <f t="shared" si="1"/>
        <v>1.0408340855860843E-17</v>
      </c>
      <c r="L65" s="108">
        <f t="shared" si="3"/>
        <v>0.5</v>
      </c>
      <c r="M65" s="30">
        <f t="shared" si="2"/>
        <v>0.5</v>
      </c>
      <c r="N65" s="28">
        <f t="shared" si="4"/>
        <v>0.11458333333333337</v>
      </c>
      <c r="O65" s="28">
        <f t="shared" si="5"/>
        <v>0.11458333333333337</v>
      </c>
      <c r="P65" s="30">
        <f t="shared" si="6"/>
        <v>0.22916666666666674</v>
      </c>
      <c r="Q65" s="30">
        <v>1</v>
      </c>
      <c r="R65" s="30">
        <f t="shared" si="7"/>
        <v>0.22916666666666674</v>
      </c>
      <c r="S65" s="76">
        <f>R65</f>
        <v>0.22916666666666674</v>
      </c>
    </row>
    <row r="66" spans="1:19" x14ac:dyDescent="0.25">
      <c r="R66" s="24" t="s">
        <v>17</v>
      </c>
      <c r="S66" s="31">
        <f>SUM(S3:S65)</f>
        <v>1.5</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row>
    <row r="72" spans="1:19" x14ac:dyDescent="0.25">
      <c r="A72" s="14" t="s">
        <v>28</v>
      </c>
      <c r="B72" s="15">
        <f>(1+$B$68)/2</f>
        <v>0.75</v>
      </c>
    </row>
    <row r="73" spans="1:19" x14ac:dyDescent="0.25">
      <c r="A73" s="16" t="s">
        <v>21</v>
      </c>
      <c r="B73" s="15">
        <f>($B$68+$B$69)/3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0</v>
      </c>
    </row>
    <row r="78" spans="1:19" x14ac:dyDescent="0.25">
      <c r="A78" s="43"/>
      <c r="C78" s="25" t="s">
        <v>34</v>
      </c>
      <c r="D78" s="55">
        <f>$K$65</f>
        <v>1.0408340855860843E-17</v>
      </c>
    </row>
    <row r="79" spans="1:19" x14ac:dyDescent="0.25">
      <c r="A79" s="43"/>
      <c r="C79" s="25" t="s">
        <v>35</v>
      </c>
      <c r="D79" s="55">
        <f>$L$65*$J$63+$M$65*$J$64</f>
        <v>0</v>
      </c>
    </row>
    <row r="80" spans="1:19" ht="16.5" thickBot="1" x14ac:dyDescent="0.3">
      <c r="A80" s="33"/>
      <c r="B80" s="53"/>
      <c r="C80" s="53" t="s">
        <v>36</v>
      </c>
      <c r="D80" s="56">
        <f>$L$65*$K$63+$M$65*$K$64</f>
        <v>0</v>
      </c>
    </row>
    <row r="81" spans="1:16" ht="16.5" thickBot="1" x14ac:dyDescent="0.3"/>
    <row r="82" spans="1:16" ht="18" x14ac:dyDescent="0.25">
      <c r="A82" s="49" t="s">
        <v>37</v>
      </c>
      <c r="B82" s="50" t="s">
        <v>8</v>
      </c>
      <c r="C82" s="51" t="s">
        <v>53</v>
      </c>
      <c r="D82" s="37"/>
      <c r="E82" s="37" t="s">
        <v>38</v>
      </c>
      <c r="F82" s="52">
        <f>AVERAGE(B83:B86)</f>
        <v>2.6020852139652106E-18</v>
      </c>
    </row>
    <row r="83" spans="1:16" x14ac:dyDescent="0.25">
      <c r="A83" s="40" t="s">
        <v>5</v>
      </c>
      <c r="B83" s="31">
        <f>D77</f>
        <v>0</v>
      </c>
      <c r="C83" s="28">
        <f>(B83-$F$82)*(B83-$F$82)</f>
        <v>6.770847460736376E-36</v>
      </c>
      <c r="F83" s="41"/>
    </row>
    <row r="84" spans="1:16" x14ac:dyDescent="0.25">
      <c r="A84" s="40" t="s">
        <v>4</v>
      </c>
      <c r="B84" s="31">
        <f>D78</f>
        <v>1.0408340855860843E-17</v>
      </c>
      <c r="C84" s="28">
        <f>(B84-$F$82)*(B84-$F$82)</f>
        <v>6.0937627146627384E-35</v>
      </c>
      <c r="F84" s="41"/>
    </row>
    <row r="85" spans="1:16" x14ac:dyDescent="0.25">
      <c r="A85" s="40" t="s">
        <v>3</v>
      </c>
      <c r="B85" s="31">
        <f>D79</f>
        <v>0</v>
      </c>
      <c r="C85" s="28">
        <f>(B85-$F$82)*(B85-$F$82)</f>
        <v>6.770847460736376E-36</v>
      </c>
      <c r="F85" s="41"/>
    </row>
    <row r="86" spans="1:16" x14ac:dyDescent="0.25">
      <c r="A86" s="40" t="s">
        <v>2</v>
      </c>
      <c r="B86" s="31">
        <f>D80</f>
        <v>0</v>
      </c>
      <c r="C86" s="28">
        <f>(B86-$F$82)*(B86-$F$82)</f>
        <v>6.770847460736376E-36</v>
      </c>
      <c r="F86" s="41"/>
    </row>
    <row r="87" spans="1:16" x14ac:dyDescent="0.25">
      <c r="A87" s="43"/>
      <c r="B87" s="24" t="s">
        <v>39</v>
      </c>
      <c r="C87" s="28">
        <f>SUM(C83:C86)</f>
        <v>8.1250169528836513E-35</v>
      </c>
      <c r="F87" s="41"/>
    </row>
    <row r="88" spans="1:16" x14ac:dyDescent="0.25">
      <c r="A88" s="44"/>
      <c r="B88" s="24" t="s">
        <v>40</v>
      </c>
      <c r="C88" s="28">
        <f>C87/4</f>
        <v>2.0312542382209128E-35</v>
      </c>
      <c r="F88" s="41"/>
    </row>
    <row r="89" spans="1:16" x14ac:dyDescent="0.25">
      <c r="A89" s="43"/>
      <c r="B89" s="24" t="s">
        <v>41</v>
      </c>
      <c r="C89" s="28">
        <f>SQRT(C88)</f>
        <v>4.5069437962114781E-18</v>
      </c>
      <c r="F89" s="41"/>
    </row>
    <row r="90" spans="1:16" ht="16.5" thickBot="1" x14ac:dyDescent="0.3">
      <c r="A90" s="33"/>
      <c r="B90" s="45" t="s">
        <v>42</v>
      </c>
      <c r="C90" s="46">
        <f>IF($F$82=0,0,$C$89/$F$82)</f>
        <v>1.7320508075688774</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0</v>
      </c>
      <c r="C94" s="28">
        <f>(B94-$F$94)*(B94-$F$94)</f>
        <v>0</v>
      </c>
      <c r="D94" s="27"/>
      <c r="E94" s="25" t="s">
        <v>38</v>
      </c>
      <c r="F94" s="42">
        <f>AVERAGE(B94:B97)</f>
        <v>0</v>
      </c>
      <c r="N94" s="25"/>
      <c r="O94" s="25"/>
      <c r="P94" s="25"/>
    </row>
    <row r="95" spans="1:16" x14ac:dyDescent="0.25">
      <c r="A95" s="40" t="s">
        <v>4</v>
      </c>
      <c r="B95" s="31">
        <f>ROUND(D78,15)</f>
        <v>0</v>
      </c>
      <c r="C95" s="28">
        <f>(B95-$F$94)*(B95-$F$94)</f>
        <v>0</v>
      </c>
      <c r="D95" s="27"/>
      <c r="E95" s="27"/>
      <c r="F95" s="41"/>
      <c r="N95" s="25"/>
      <c r="O95" s="25"/>
      <c r="P95" s="25"/>
    </row>
    <row r="96" spans="1:16" x14ac:dyDescent="0.25">
      <c r="A96" s="40" t="s">
        <v>3</v>
      </c>
      <c r="B96" s="31">
        <f>ROUND(D79,15)</f>
        <v>0</v>
      </c>
      <c r="C96" s="28">
        <f>(B96-$F$94)*(B96-$F$94)</f>
        <v>0</v>
      </c>
      <c r="D96" s="27"/>
      <c r="E96" s="27"/>
      <c r="F96" s="41"/>
      <c r="N96" s="25"/>
      <c r="O96" s="25"/>
      <c r="P96" s="25"/>
    </row>
    <row r="97" spans="1:16" x14ac:dyDescent="0.25">
      <c r="A97" s="40" t="s">
        <v>2</v>
      </c>
      <c r="B97" s="31">
        <f>ROUND(D80,15)</f>
        <v>0</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x14ac:dyDescent="0.25">
      <c r="C103" s="27"/>
      <c r="D103" s="27"/>
      <c r="E103" s="27"/>
      <c r="N103" s="25"/>
      <c r="O103" s="25"/>
      <c r="P103" s="25"/>
    </row>
    <row r="104" spans="1:16" x14ac:dyDescent="0.25">
      <c r="A104" s="24" t="s">
        <v>65</v>
      </c>
      <c r="B104" s="24">
        <f>S66/(SUM(1+B68+B69))</f>
        <v>1</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NtR1J8DFAaIh2njZQe4zwJi+NlSVs08pHMtK48JwByj1Eg76ljnCZwS/tvHHorHk3KkBxEL2wPgU9y+4mZz4Qg==" saltValue="hGyIyLDndguP+lpNoya4FA=="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41" priority="4" operator="containsText" text="WAHR">
      <formula>NOT(ISERROR(SEARCH("WAHR",B81)))</formula>
    </cfRule>
    <cfRule type="containsText" dxfId="40" priority="5" operator="containsText" text="FALSCH">
      <formula>NOT(ISERROR(SEARCH("FALSCH",B81)))</formula>
    </cfRule>
  </conditionalFormatting>
  <conditionalFormatting sqref="I92:J103 L104:M1048576">
    <cfRule type="expression" dxfId="39" priority="8">
      <formula>IF(#REF!="FALSCH", , )</formula>
    </cfRule>
  </conditionalFormatting>
  <conditionalFormatting sqref="L1:M91">
    <cfRule type="expression" dxfId="38" priority="1">
      <formula>IF(#REF!="FALSCH", , )</formula>
    </cfRule>
  </conditionalFormatting>
  <conditionalFormatting sqref="N2:P2">
    <cfRule type="expression" dxfId="37" priority="6">
      <formula>IF(#REF!="FALSCH", , )</formula>
    </cfRule>
  </conditionalFormatting>
  <conditionalFormatting sqref="R2 T2">
    <cfRule type="expression" dxfId="36" priority="7">
      <formula>IF(#REF!="FALSCH", , )</formula>
    </cfRule>
  </conditionalFormatting>
  <pageMargins left="0.7" right="0.7" top="0.78740157499999996" bottom="0.78740157499999996"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7"/>
  <dimension ref="A1:BG82"/>
  <sheetViews>
    <sheetView zoomScale="69" workbookViewId="0">
      <pane xSplit="1" ySplit="2" topLeftCell="D54"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2"/>
    <col min="2" max="8" width="15.125" style="2" bestFit="1" customWidth="1"/>
    <col min="9" max="9" width="15.125" style="13" customWidth="1"/>
    <col min="10" max="10" width="15.125" style="2" bestFit="1" customWidth="1"/>
    <col min="11" max="11" width="15.125" style="2" customWidth="1"/>
    <col min="12" max="12" width="15.125" style="13" customWidth="1"/>
    <col min="13" max="13" width="10.875" style="2" customWidth="1"/>
    <col min="14" max="14" width="15.125" style="2" customWidth="1"/>
    <col min="15" max="15" width="15.125" style="13" customWidth="1"/>
    <col min="16" max="16" width="10.875" style="2" customWidth="1"/>
    <col min="17" max="17" width="15.125" style="2" customWidth="1"/>
    <col min="18" max="18" width="15.125" style="13" customWidth="1"/>
    <col min="19" max="19" width="10.875" style="2" customWidth="1"/>
    <col min="20" max="20" width="15.125" style="72" customWidth="1"/>
    <col min="21" max="21" width="10.875" style="2"/>
    <col min="22" max="22" width="13" style="2" customWidth="1"/>
    <col min="23" max="16384" width="10.875" style="2"/>
  </cols>
  <sheetData>
    <row r="1" spans="1:59" x14ac:dyDescent="0.25">
      <c r="B1" s="8"/>
      <c r="C1" s="8"/>
      <c r="D1" s="8"/>
      <c r="E1" s="8"/>
      <c r="F1" s="8"/>
      <c r="G1" s="8"/>
      <c r="H1" s="310" t="s">
        <v>16</v>
      </c>
      <c r="I1" s="12" t="s">
        <v>5</v>
      </c>
      <c r="J1" s="8"/>
      <c r="K1" s="8"/>
      <c r="L1" s="12" t="s">
        <v>4</v>
      </c>
      <c r="M1" s="8"/>
      <c r="N1" s="8"/>
      <c r="O1" s="12" t="s">
        <v>3</v>
      </c>
      <c r="P1" s="8"/>
      <c r="Q1" s="8"/>
      <c r="R1" s="12" t="s">
        <v>2</v>
      </c>
      <c r="S1" s="8"/>
      <c r="T1" s="67"/>
    </row>
    <row r="2" spans="1:59" s="1" customFormat="1" x14ac:dyDescent="0.25">
      <c r="A2" s="1" t="s">
        <v>15</v>
      </c>
      <c r="B2" s="1" t="s">
        <v>14</v>
      </c>
      <c r="C2" s="1" t="s">
        <v>13</v>
      </c>
      <c r="D2" s="1" t="s">
        <v>12</v>
      </c>
      <c r="E2" s="1" t="s">
        <v>11</v>
      </c>
      <c r="F2" s="1" t="s">
        <v>10</v>
      </c>
      <c r="G2" s="1" t="s">
        <v>9</v>
      </c>
      <c r="H2" s="294"/>
      <c r="I2" s="64" t="s">
        <v>15</v>
      </c>
      <c r="J2" s="4" t="s">
        <v>31</v>
      </c>
      <c r="K2" s="4"/>
      <c r="L2" s="64" t="s">
        <v>15</v>
      </c>
      <c r="M2" s="4" t="s">
        <v>31</v>
      </c>
      <c r="O2" s="65" t="s">
        <v>15</v>
      </c>
      <c r="P2" s="1" t="s">
        <v>31</v>
      </c>
      <c r="R2" s="65" t="s">
        <v>15</v>
      </c>
      <c r="S2" s="1" t="s">
        <v>31</v>
      </c>
      <c r="T2" s="68"/>
    </row>
    <row r="3" spans="1:59" x14ac:dyDescent="0.25">
      <c r="A3" s="2">
        <v>1</v>
      </c>
      <c r="B3" s="21">
        <f>APA_LLW3!$L$3</f>
        <v>1</v>
      </c>
      <c r="C3" s="21">
        <f>APA_LLW3!$L$35</f>
        <v>0.5</v>
      </c>
      <c r="D3" s="21">
        <f>APA_LLW3!$L$51</f>
        <v>0.54117647058823515</v>
      </c>
      <c r="E3" s="21">
        <f>APA_LLW3!$L$59</f>
        <v>0.50000000000000022</v>
      </c>
      <c r="F3" s="21">
        <f>APA_LLW3!$L$63</f>
        <v>0.5</v>
      </c>
      <c r="G3" s="21">
        <f>APA_LLW3!$L$65</f>
        <v>0.5</v>
      </c>
      <c r="H3" s="21">
        <f>B3*C3*D3*E3*F3*G3</f>
        <v>3.3823529411764711E-2</v>
      </c>
      <c r="I3" s="86">
        <f>$B$69</f>
        <v>1</v>
      </c>
      <c r="J3" s="87" t="s">
        <v>66</v>
      </c>
      <c r="K3" s="83">
        <f t="shared" ref="K3:K66" si="0">I3*H3</f>
        <v>3.3823529411764711E-2</v>
      </c>
      <c r="L3" s="86">
        <f>$B$73</f>
        <v>0.5</v>
      </c>
      <c r="M3" s="87" t="s">
        <v>62</v>
      </c>
      <c r="N3" s="83">
        <f t="shared" ref="N3:N66" si="1">L3*H3</f>
        <v>1.6911764705882355E-2</v>
      </c>
      <c r="O3" s="86">
        <f>$B$74</f>
        <v>0</v>
      </c>
      <c r="P3" s="169" t="s">
        <v>63</v>
      </c>
      <c r="Q3" s="83">
        <f t="shared" ref="Q3:Q66" si="2">O3*H3</f>
        <v>0</v>
      </c>
      <c r="R3" s="86">
        <v>0</v>
      </c>
      <c r="S3" s="87">
        <v>0</v>
      </c>
      <c r="T3" s="84">
        <f t="shared" ref="T3:T66" si="3">R3*H3</f>
        <v>0</v>
      </c>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row>
    <row r="4" spans="1:59" x14ac:dyDescent="0.25">
      <c r="A4" s="2">
        <v>2</v>
      </c>
      <c r="B4" s="21">
        <f>APA_LLW3!$M$3</f>
        <v>0</v>
      </c>
      <c r="C4" s="21">
        <f>APA_LLW3!$L$35</f>
        <v>0.5</v>
      </c>
      <c r="D4" s="21">
        <f>APA_LLW3!$L$51</f>
        <v>0.54117647058823515</v>
      </c>
      <c r="E4" s="21">
        <f>APA_LLW3!$L$59</f>
        <v>0.50000000000000022</v>
      </c>
      <c r="F4" s="21">
        <f>APA_LLW3!$L$63</f>
        <v>0.5</v>
      </c>
      <c r="G4" s="21">
        <f>APA_LLW3!$L$65</f>
        <v>0.5</v>
      </c>
      <c r="H4" s="21">
        <f t="shared" ref="H4:H66" si="4">B4*C4*D4*E4*F4*G4</f>
        <v>0</v>
      </c>
      <c r="I4" s="66">
        <f>$B$71</f>
        <v>0.75</v>
      </c>
      <c r="J4" s="61" t="s">
        <v>28</v>
      </c>
      <c r="K4" s="20">
        <f t="shared" si="0"/>
        <v>0</v>
      </c>
      <c r="L4" s="66">
        <f>$B$71</f>
        <v>0.75</v>
      </c>
      <c r="M4" s="61" t="s">
        <v>28</v>
      </c>
      <c r="N4" s="20">
        <f t="shared" si="1"/>
        <v>0</v>
      </c>
      <c r="O4" s="66">
        <f>$B$75</f>
        <v>0</v>
      </c>
      <c r="P4" s="156" t="s">
        <v>29</v>
      </c>
      <c r="Q4" s="20">
        <f t="shared" si="2"/>
        <v>0</v>
      </c>
      <c r="R4" s="66">
        <f>$B$75</f>
        <v>0</v>
      </c>
      <c r="S4" s="61" t="s">
        <v>29</v>
      </c>
      <c r="T4" s="69">
        <f t="shared" si="3"/>
        <v>0</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row>
    <row r="5" spans="1:59" x14ac:dyDescent="0.25">
      <c r="A5" s="2">
        <v>3</v>
      </c>
      <c r="B5" s="21">
        <f>APA_LLW3!$L$4</f>
        <v>1</v>
      </c>
      <c r="C5" s="21">
        <f>APA_LLW3!$M$35</f>
        <v>0.5</v>
      </c>
      <c r="D5" s="21">
        <f>APA_LLW3!$L$51</f>
        <v>0.54117647058823515</v>
      </c>
      <c r="E5" s="21">
        <f>APA_LLW3!$L$59</f>
        <v>0.50000000000000022</v>
      </c>
      <c r="F5" s="21">
        <f>APA_LLW3!$L$63</f>
        <v>0.5</v>
      </c>
      <c r="G5" s="21">
        <f>APA_LLW3!$L$65</f>
        <v>0.5</v>
      </c>
      <c r="H5" s="21">
        <f t="shared" si="4"/>
        <v>3.3823529411764711E-2</v>
      </c>
      <c r="I5" s="66">
        <f>$B$69</f>
        <v>1</v>
      </c>
      <c r="J5" s="61">
        <v>1</v>
      </c>
      <c r="K5" s="20">
        <f t="shared" si="0"/>
        <v>3.3823529411764711E-2</v>
      </c>
      <c r="L5" s="66">
        <f>$B$74</f>
        <v>0</v>
      </c>
      <c r="M5" s="61" t="s">
        <v>63</v>
      </c>
      <c r="N5" s="20">
        <f t="shared" si="1"/>
        <v>0</v>
      </c>
      <c r="O5" s="66">
        <f>$B$73</f>
        <v>0.5</v>
      </c>
      <c r="P5" s="61" t="s">
        <v>62</v>
      </c>
      <c r="Q5" s="20">
        <f t="shared" si="2"/>
        <v>1.6911764705882355E-2</v>
      </c>
      <c r="R5" s="66">
        <v>0</v>
      </c>
      <c r="S5" s="61">
        <v>0</v>
      </c>
      <c r="T5" s="69">
        <f t="shared" si="3"/>
        <v>0</v>
      </c>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row>
    <row r="6" spans="1:59" x14ac:dyDescent="0.25">
      <c r="A6" s="2">
        <v>4</v>
      </c>
      <c r="B6" s="21">
        <f>APA_LLW3!$M$4</f>
        <v>0</v>
      </c>
      <c r="C6" s="21">
        <f>APA_LLW3!$M$35</f>
        <v>0.5</v>
      </c>
      <c r="D6" s="21">
        <f>APA_LLW3!$L$51</f>
        <v>0.54117647058823515</v>
      </c>
      <c r="E6" s="21">
        <f>APA_LLW3!$L$59</f>
        <v>0.50000000000000022</v>
      </c>
      <c r="F6" s="21">
        <f>APA_LLW3!$L$63</f>
        <v>0.5</v>
      </c>
      <c r="G6" s="21">
        <f>APA_LLW3!$L$65</f>
        <v>0.5</v>
      </c>
      <c r="H6" s="21">
        <f t="shared" si="4"/>
        <v>0</v>
      </c>
      <c r="I6" s="66">
        <f>$B$71</f>
        <v>0.75</v>
      </c>
      <c r="J6" s="61" t="s">
        <v>28</v>
      </c>
      <c r="K6" s="20">
        <f t="shared" si="0"/>
        <v>0</v>
      </c>
      <c r="L6" s="66">
        <f>$B$75</f>
        <v>0</v>
      </c>
      <c r="M6" s="61" t="s">
        <v>29</v>
      </c>
      <c r="N6" s="20">
        <f t="shared" si="1"/>
        <v>0</v>
      </c>
      <c r="O6" s="66">
        <f>$B$71</f>
        <v>0.75</v>
      </c>
      <c r="P6" s="61" t="s">
        <v>28</v>
      </c>
      <c r="Q6" s="20">
        <f t="shared" si="2"/>
        <v>0</v>
      </c>
      <c r="R6" s="66">
        <f>$B$75</f>
        <v>0</v>
      </c>
      <c r="S6" s="61" t="s">
        <v>29</v>
      </c>
      <c r="T6" s="69">
        <f t="shared" si="3"/>
        <v>0</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row>
    <row r="7" spans="1:59" x14ac:dyDescent="0.25">
      <c r="A7" s="2">
        <v>5</v>
      </c>
      <c r="B7" s="21">
        <f>APA_LLW3!$L$5</f>
        <v>1</v>
      </c>
      <c r="C7" s="21">
        <f>APA_LLW3!$L$36</f>
        <v>0.45833333333333331</v>
      </c>
      <c r="D7" s="21">
        <f>APA_LLW3!$M$51</f>
        <v>0.45882352941176485</v>
      </c>
      <c r="E7" s="21">
        <f>APA_LLW3!$L$59</f>
        <v>0.50000000000000022</v>
      </c>
      <c r="F7" s="21">
        <f>APA_LLW3!$L$63</f>
        <v>0.5</v>
      </c>
      <c r="G7" s="21">
        <f>APA_LLW3!$L$65</f>
        <v>0.5</v>
      </c>
      <c r="H7" s="21">
        <f t="shared" si="4"/>
        <v>2.6286764705882371E-2</v>
      </c>
      <c r="I7" s="66">
        <f>$B$70</f>
        <v>0.5</v>
      </c>
      <c r="J7" s="61" t="s">
        <v>27</v>
      </c>
      <c r="K7" s="20">
        <f t="shared" si="0"/>
        <v>1.3143382352941185E-2</v>
      </c>
      <c r="L7" s="66">
        <f>$B$70</f>
        <v>0.5</v>
      </c>
      <c r="M7" s="61" t="s">
        <v>27</v>
      </c>
      <c r="N7" s="20">
        <f t="shared" si="1"/>
        <v>1.3143382352941185E-2</v>
      </c>
      <c r="O7" s="66">
        <f>$B$70</f>
        <v>0.5</v>
      </c>
      <c r="P7" s="61" t="s">
        <v>27</v>
      </c>
      <c r="Q7" s="20">
        <f t="shared" si="2"/>
        <v>1.3143382352941185E-2</v>
      </c>
      <c r="R7" s="66">
        <v>0</v>
      </c>
      <c r="S7" s="61">
        <v>0</v>
      </c>
      <c r="T7" s="69">
        <f t="shared" si="3"/>
        <v>0</v>
      </c>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row>
    <row r="8" spans="1:59" x14ac:dyDescent="0.25">
      <c r="A8" s="2">
        <v>6</v>
      </c>
      <c r="B8" s="21">
        <f>APA_LLW3!$M$5</f>
        <v>0</v>
      </c>
      <c r="C8" s="21">
        <f>APA_LLW3!$L$36</f>
        <v>0.45833333333333331</v>
      </c>
      <c r="D8" s="21">
        <f>APA_LLW3!$M$51</f>
        <v>0.45882352941176485</v>
      </c>
      <c r="E8" s="21">
        <f>APA_LLW3!$L$59</f>
        <v>0.50000000000000022</v>
      </c>
      <c r="F8" s="21">
        <f>APA_LLW3!$L$63</f>
        <v>0.5</v>
      </c>
      <c r="G8" s="21">
        <f>APA_LLW3!$L$65</f>
        <v>0.5</v>
      </c>
      <c r="H8" s="21">
        <f t="shared" si="4"/>
        <v>0</v>
      </c>
      <c r="I8" s="66">
        <f>$B$75</f>
        <v>0</v>
      </c>
      <c r="J8" s="61" t="s">
        <v>29</v>
      </c>
      <c r="K8" s="20">
        <f t="shared" si="0"/>
        <v>0</v>
      </c>
      <c r="L8" s="66">
        <f>$B$71</f>
        <v>0.75</v>
      </c>
      <c r="M8" s="61" t="s">
        <v>28</v>
      </c>
      <c r="N8" s="20">
        <f t="shared" si="1"/>
        <v>0</v>
      </c>
      <c r="O8" s="66">
        <f>$B$71</f>
        <v>0.75</v>
      </c>
      <c r="P8" s="61" t="s">
        <v>28</v>
      </c>
      <c r="Q8" s="20">
        <f t="shared" si="2"/>
        <v>0</v>
      </c>
      <c r="R8" s="66">
        <f>$B$75</f>
        <v>0</v>
      </c>
      <c r="S8" s="61" t="s">
        <v>29</v>
      </c>
      <c r="T8" s="69">
        <f t="shared" si="3"/>
        <v>0</v>
      </c>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row>
    <row r="9" spans="1:59" x14ac:dyDescent="0.25">
      <c r="A9" s="2">
        <v>7</v>
      </c>
      <c r="B9" s="21">
        <f>APA_LLW3!$L$6</f>
        <v>0.75</v>
      </c>
      <c r="C9" s="21">
        <f>APA_LLW3!$M$36</f>
        <v>0.54166666666666674</v>
      </c>
      <c r="D9" s="21">
        <f>APA_LLW3!$M$51</f>
        <v>0.45882352941176485</v>
      </c>
      <c r="E9" s="21">
        <f>APA_LLW3!$L$59</f>
        <v>0.50000000000000022</v>
      </c>
      <c r="F9" s="21">
        <f>APA_LLW3!$L$63</f>
        <v>0.5</v>
      </c>
      <c r="G9" s="21">
        <f>APA_LLW3!$L$65</f>
        <v>0.5</v>
      </c>
      <c r="H9" s="21">
        <f t="shared" si="4"/>
        <v>2.3299632352941198E-2</v>
      </c>
      <c r="I9" s="66">
        <f>$B$73</f>
        <v>0.5</v>
      </c>
      <c r="J9" s="61" t="s">
        <v>62</v>
      </c>
      <c r="K9" s="20">
        <f t="shared" si="0"/>
        <v>1.1649816176470599E-2</v>
      </c>
      <c r="L9" s="66">
        <f>$B$74</f>
        <v>0</v>
      </c>
      <c r="M9" s="61" t="s">
        <v>63</v>
      </c>
      <c r="N9" s="20">
        <f t="shared" si="1"/>
        <v>0</v>
      </c>
      <c r="O9" s="66">
        <f>$B$69</f>
        <v>1</v>
      </c>
      <c r="P9" s="61" t="s">
        <v>66</v>
      </c>
      <c r="Q9" s="20">
        <f t="shared" si="2"/>
        <v>2.3299632352941198E-2</v>
      </c>
      <c r="R9" s="66">
        <v>0</v>
      </c>
      <c r="S9" s="61" t="s">
        <v>67</v>
      </c>
      <c r="T9" s="69">
        <f t="shared" si="3"/>
        <v>0</v>
      </c>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row>
    <row r="10" spans="1:59" x14ac:dyDescent="0.25">
      <c r="A10" s="2">
        <v>8</v>
      </c>
      <c r="B10" s="21">
        <f>APA_LLW3!$M$6</f>
        <v>0.25</v>
      </c>
      <c r="C10" s="21">
        <f>APA_LLW3!$M$36</f>
        <v>0.54166666666666674</v>
      </c>
      <c r="D10" s="21">
        <f>APA_LLW3!$M$51</f>
        <v>0.45882352941176485</v>
      </c>
      <c r="E10" s="21">
        <f>APA_LLW3!$L$59</f>
        <v>0.50000000000000022</v>
      </c>
      <c r="F10" s="21">
        <f>APA_LLW3!$L$63</f>
        <v>0.5</v>
      </c>
      <c r="G10" s="21">
        <f>APA_LLW3!$L$65</f>
        <v>0.5</v>
      </c>
      <c r="H10" s="21">
        <f t="shared" si="4"/>
        <v>7.7665441176470659E-3</v>
      </c>
      <c r="I10" s="85">
        <f>$B$72</f>
        <v>0.16666666666666666</v>
      </c>
      <c r="J10" s="63" t="s">
        <v>21</v>
      </c>
      <c r="K10" s="62">
        <f t="shared" si="0"/>
        <v>1.2944240196078442E-3</v>
      </c>
      <c r="L10" s="85">
        <f>$B$72</f>
        <v>0.16666666666666666</v>
      </c>
      <c r="M10" s="63" t="s">
        <v>21</v>
      </c>
      <c r="N10" s="62">
        <f t="shared" si="1"/>
        <v>1.2944240196078442E-3</v>
      </c>
      <c r="O10" s="85">
        <f>$B$69</f>
        <v>1</v>
      </c>
      <c r="P10" s="63">
        <v>1</v>
      </c>
      <c r="Q10" s="62">
        <f t="shared" si="2"/>
        <v>7.7665441176470659E-3</v>
      </c>
      <c r="R10" s="85">
        <f>$B$72</f>
        <v>0.16666666666666666</v>
      </c>
      <c r="S10" s="63" t="s">
        <v>21</v>
      </c>
      <c r="T10" s="70">
        <f t="shared" si="3"/>
        <v>1.2944240196078442E-3</v>
      </c>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row>
    <row r="11" spans="1:59" x14ac:dyDescent="0.25">
      <c r="A11" s="2">
        <v>9</v>
      </c>
      <c r="B11" s="21">
        <f>APA_LLW3!$L$7</f>
        <v>0.24999999999999994</v>
      </c>
      <c r="C11" s="21">
        <f>APA_LLW3!$L$37</f>
        <v>0.54166666666666663</v>
      </c>
      <c r="D11" s="21">
        <f>APA_LLW3!$L$52</f>
        <v>0.45882352941176469</v>
      </c>
      <c r="E11" s="21">
        <f>APA_LLW3!$M$59</f>
        <v>0.49999999999999978</v>
      </c>
      <c r="F11" s="21">
        <f>APA_LLW3!$L$63</f>
        <v>0.5</v>
      </c>
      <c r="G11" s="21">
        <f>APA_LLW3!$L$65</f>
        <v>0.5</v>
      </c>
      <c r="H11" s="21">
        <f t="shared" si="4"/>
        <v>7.7665441176470529E-3</v>
      </c>
      <c r="I11" s="86">
        <f>$B$69</f>
        <v>1</v>
      </c>
      <c r="J11" s="87">
        <v>1</v>
      </c>
      <c r="K11" s="83">
        <f t="shared" si="0"/>
        <v>7.7665441176470529E-3</v>
      </c>
      <c r="L11" s="86">
        <f>$B$72</f>
        <v>0.16666666666666666</v>
      </c>
      <c r="M11" s="87" t="s">
        <v>21</v>
      </c>
      <c r="N11" s="83">
        <f t="shared" si="1"/>
        <v>1.294424019607842E-3</v>
      </c>
      <c r="O11" s="86">
        <f>$B$72</f>
        <v>0.16666666666666666</v>
      </c>
      <c r="P11" s="87" t="s">
        <v>21</v>
      </c>
      <c r="Q11" s="83">
        <f t="shared" si="2"/>
        <v>1.294424019607842E-3</v>
      </c>
      <c r="R11" s="86">
        <f>$B$72</f>
        <v>0.16666666666666666</v>
      </c>
      <c r="S11" s="87" t="s">
        <v>21</v>
      </c>
      <c r="T11" s="84">
        <f t="shared" si="3"/>
        <v>1.294424019607842E-3</v>
      </c>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row>
    <row r="12" spans="1:59" x14ac:dyDescent="0.25">
      <c r="A12" s="2">
        <v>10</v>
      </c>
      <c r="B12" s="21">
        <f>APA_LLW3!$M$7</f>
        <v>0.75</v>
      </c>
      <c r="C12" s="21">
        <f>APA_LLW3!$L$37</f>
        <v>0.54166666666666663</v>
      </c>
      <c r="D12" s="21">
        <f>APA_LLW3!$L$52</f>
        <v>0.45882352941176469</v>
      </c>
      <c r="E12" s="21">
        <f>APA_LLW3!$M$59</f>
        <v>0.49999999999999978</v>
      </c>
      <c r="F12" s="21">
        <f>APA_LLW3!$L$63</f>
        <v>0.5</v>
      </c>
      <c r="G12" s="21">
        <f>APA_LLW3!$L$65</f>
        <v>0.5</v>
      </c>
      <c r="H12" s="21">
        <f t="shared" si="4"/>
        <v>2.3299632352941167E-2</v>
      </c>
      <c r="I12" s="66">
        <f>$B$69</f>
        <v>1</v>
      </c>
      <c r="J12" s="61" t="s">
        <v>66</v>
      </c>
      <c r="K12" s="20">
        <f t="shared" si="0"/>
        <v>2.3299632352941167E-2</v>
      </c>
      <c r="L12" s="66">
        <v>0</v>
      </c>
      <c r="M12" s="61" t="s">
        <v>67</v>
      </c>
      <c r="N12" s="20">
        <f t="shared" si="1"/>
        <v>0</v>
      </c>
      <c r="O12" s="66">
        <f>$B$73</f>
        <v>0.5</v>
      </c>
      <c r="P12" s="61" t="s">
        <v>62</v>
      </c>
      <c r="Q12" s="20">
        <f t="shared" si="2"/>
        <v>1.1649816176470583E-2</v>
      </c>
      <c r="R12" s="66">
        <f>$B$74</f>
        <v>0</v>
      </c>
      <c r="S12" s="61" t="s">
        <v>63</v>
      </c>
      <c r="T12" s="69">
        <f t="shared" si="3"/>
        <v>0</v>
      </c>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row>
    <row r="13" spans="1:59" x14ac:dyDescent="0.25">
      <c r="A13" s="2">
        <v>11</v>
      </c>
      <c r="B13" s="21">
        <f>APA_LLW3!$L$8</f>
        <v>0</v>
      </c>
      <c r="C13" s="21">
        <f>APA_LLW3!$M$37</f>
        <v>0.45833333333333337</v>
      </c>
      <c r="D13" s="21">
        <f>APA_LLW3!$L$52</f>
        <v>0.45882352941176469</v>
      </c>
      <c r="E13" s="21">
        <f>APA_LLW3!$M$59</f>
        <v>0.49999999999999978</v>
      </c>
      <c r="F13" s="21">
        <f>APA_LLW3!$L$63</f>
        <v>0.5</v>
      </c>
      <c r="G13" s="21">
        <f>APA_LLW3!$L$65</f>
        <v>0.5</v>
      </c>
      <c r="H13" s="21">
        <f t="shared" si="4"/>
        <v>0</v>
      </c>
      <c r="I13" s="66">
        <f>$B$71</f>
        <v>0.75</v>
      </c>
      <c r="J13" s="61" t="s">
        <v>28</v>
      </c>
      <c r="K13" s="20">
        <f t="shared" si="0"/>
        <v>0</v>
      </c>
      <c r="L13" s="66">
        <f>$B$75</f>
        <v>0</v>
      </c>
      <c r="M13" s="61" t="s">
        <v>29</v>
      </c>
      <c r="N13" s="20">
        <f t="shared" si="1"/>
        <v>0</v>
      </c>
      <c r="O13" s="66">
        <f>$B$75</f>
        <v>0</v>
      </c>
      <c r="P13" s="156" t="s">
        <v>29</v>
      </c>
      <c r="Q13" s="20">
        <f t="shared" si="2"/>
        <v>0</v>
      </c>
      <c r="R13" s="66">
        <f>$B$71</f>
        <v>0.75</v>
      </c>
      <c r="S13" s="61" t="s">
        <v>28</v>
      </c>
      <c r="T13" s="69">
        <f t="shared" si="3"/>
        <v>0</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row>
    <row r="14" spans="1:59" x14ac:dyDescent="0.25">
      <c r="A14" s="2">
        <v>12</v>
      </c>
      <c r="B14" s="21">
        <f>APA_LLW3!$M$8</f>
        <v>1</v>
      </c>
      <c r="C14" s="21">
        <f>APA_LLW3!$M$37</f>
        <v>0.45833333333333337</v>
      </c>
      <c r="D14" s="21">
        <f>APA_LLW3!$L$52</f>
        <v>0.45882352941176469</v>
      </c>
      <c r="E14" s="21">
        <f>APA_LLW3!$M$59</f>
        <v>0.49999999999999978</v>
      </c>
      <c r="F14" s="21">
        <f>APA_LLW3!$L$63</f>
        <v>0.5</v>
      </c>
      <c r="G14" s="21">
        <f>APA_LLW3!$L$65</f>
        <v>0.5</v>
      </c>
      <c r="H14" s="21">
        <f t="shared" si="4"/>
        <v>2.6286764705882343E-2</v>
      </c>
      <c r="I14" s="66">
        <f>$B$70</f>
        <v>0.5</v>
      </c>
      <c r="J14" s="61" t="s">
        <v>27</v>
      </c>
      <c r="K14" s="20">
        <f t="shared" si="0"/>
        <v>1.3143382352941171E-2</v>
      </c>
      <c r="L14" s="66">
        <v>0</v>
      </c>
      <c r="M14" s="61">
        <v>0</v>
      </c>
      <c r="N14" s="20">
        <f t="shared" si="1"/>
        <v>0</v>
      </c>
      <c r="O14" s="66">
        <f>$B$70</f>
        <v>0.5</v>
      </c>
      <c r="P14" s="61" t="s">
        <v>27</v>
      </c>
      <c r="Q14" s="20">
        <f t="shared" si="2"/>
        <v>1.3143382352941171E-2</v>
      </c>
      <c r="R14" s="66">
        <f>$B$70</f>
        <v>0.5</v>
      </c>
      <c r="S14" s="61" t="s">
        <v>27</v>
      </c>
      <c r="T14" s="69">
        <f t="shared" si="3"/>
        <v>1.3143382352941171E-2</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row>
    <row r="15" spans="1:59" x14ac:dyDescent="0.25">
      <c r="A15" s="2">
        <v>13</v>
      </c>
      <c r="B15" s="21">
        <f>APA_LLW3!$L$9</f>
        <v>0</v>
      </c>
      <c r="C15" s="21">
        <f>APA_LLW3!$L$38</f>
        <v>0.5</v>
      </c>
      <c r="D15" s="21">
        <f>APA_LLW3!$M$52</f>
        <v>0.54117647058823537</v>
      </c>
      <c r="E15" s="21">
        <f>APA_LLW3!$M$59</f>
        <v>0.49999999999999978</v>
      </c>
      <c r="F15" s="21">
        <f>APA_LLW3!$L$63</f>
        <v>0.5</v>
      </c>
      <c r="G15" s="21">
        <f>APA_LLW3!$L$65</f>
        <v>0.5</v>
      </c>
      <c r="H15" s="21">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61" t="s">
        <v>29</v>
      </c>
      <c r="T15" s="69">
        <f t="shared" si="3"/>
        <v>0</v>
      </c>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row>
    <row r="16" spans="1:59" x14ac:dyDescent="0.25">
      <c r="A16" s="2">
        <v>14</v>
      </c>
      <c r="B16" s="21">
        <f>APA_LLW3!$M$9</f>
        <v>1</v>
      </c>
      <c r="C16" s="21">
        <f>APA_LLW3!$L$38</f>
        <v>0.5</v>
      </c>
      <c r="D16" s="21">
        <f>APA_LLW3!$M$52</f>
        <v>0.54117647058823537</v>
      </c>
      <c r="E16" s="21">
        <f>APA_LLW3!$M$59</f>
        <v>0.49999999999999978</v>
      </c>
      <c r="F16" s="21">
        <f>APA_LLW3!$L$63</f>
        <v>0.5</v>
      </c>
      <c r="G16" s="21">
        <f>APA_LLW3!$L$65</f>
        <v>0.5</v>
      </c>
      <c r="H16" s="21">
        <f t="shared" si="4"/>
        <v>3.3823529411764697E-2</v>
      </c>
      <c r="I16" s="66">
        <f>$B$73</f>
        <v>0.5</v>
      </c>
      <c r="J16" s="61" t="s">
        <v>62</v>
      </c>
      <c r="K16" s="20">
        <f t="shared" si="0"/>
        <v>1.6911764705882348E-2</v>
      </c>
      <c r="L16" s="66">
        <v>0</v>
      </c>
      <c r="M16" s="61">
        <v>0</v>
      </c>
      <c r="N16" s="20">
        <f t="shared" si="1"/>
        <v>0</v>
      </c>
      <c r="O16" s="66">
        <f>$B$69</f>
        <v>1</v>
      </c>
      <c r="P16" s="61">
        <v>1</v>
      </c>
      <c r="Q16" s="20">
        <f t="shared" si="2"/>
        <v>3.3823529411764697E-2</v>
      </c>
      <c r="R16" s="66">
        <f>$B$74</f>
        <v>0</v>
      </c>
      <c r="S16" s="61" t="s">
        <v>63</v>
      </c>
      <c r="T16" s="69">
        <f t="shared" si="3"/>
        <v>0</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row>
    <row r="17" spans="1:59" x14ac:dyDescent="0.25">
      <c r="A17" s="2">
        <v>15</v>
      </c>
      <c r="B17" s="21">
        <f>APA_LLW3!$L$10</f>
        <v>0</v>
      </c>
      <c r="C17" s="21">
        <f>APA_LLW3!$M$38</f>
        <v>0.5</v>
      </c>
      <c r="D17" s="21">
        <f>APA_LLW3!$M$52</f>
        <v>0.54117647058823537</v>
      </c>
      <c r="E17" s="21">
        <f>APA_LLW3!$M$59</f>
        <v>0.49999999999999978</v>
      </c>
      <c r="F17" s="21">
        <f>APA_LLW3!$L$63</f>
        <v>0.5</v>
      </c>
      <c r="G17" s="21">
        <f>APA_LLW3!$L$65</f>
        <v>0.5</v>
      </c>
      <c r="H17" s="21">
        <f t="shared" si="4"/>
        <v>0</v>
      </c>
      <c r="I17" s="66">
        <f>$B$75</f>
        <v>0</v>
      </c>
      <c r="J17" s="61" t="s">
        <v>29</v>
      </c>
      <c r="K17" s="20">
        <f t="shared" si="0"/>
        <v>0</v>
      </c>
      <c r="L17" s="66">
        <f>$B$75</f>
        <v>0</v>
      </c>
      <c r="M17" s="61" t="s">
        <v>29</v>
      </c>
      <c r="N17" s="20">
        <f t="shared" si="1"/>
        <v>0</v>
      </c>
      <c r="O17" s="66">
        <f>$B$71</f>
        <v>0.75</v>
      </c>
      <c r="P17" s="61" t="s">
        <v>28</v>
      </c>
      <c r="Q17" s="20">
        <f t="shared" si="2"/>
        <v>0</v>
      </c>
      <c r="R17" s="66">
        <f>$B$71</f>
        <v>0.75</v>
      </c>
      <c r="S17" s="61" t="s">
        <v>28</v>
      </c>
      <c r="T17" s="69">
        <f t="shared" si="3"/>
        <v>0</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row>
    <row r="18" spans="1:59" x14ac:dyDescent="0.25">
      <c r="A18" s="2">
        <v>16</v>
      </c>
      <c r="B18" s="21">
        <f>APA_LLW3!$M$10</f>
        <v>1</v>
      </c>
      <c r="C18" s="21">
        <f>APA_LLW3!$M$38</f>
        <v>0.5</v>
      </c>
      <c r="D18" s="21">
        <f>APA_LLW3!$M$52</f>
        <v>0.54117647058823537</v>
      </c>
      <c r="E18" s="21">
        <f>APA_LLW3!$M$59</f>
        <v>0.49999999999999978</v>
      </c>
      <c r="F18" s="21">
        <f>APA_LLW3!$L$63</f>
        <v>0.5</v>
      </c>
      <c r="G18" s="21">
        <f>APA_LLW3!$L$65</f>
        <v>0.5</v>
      </c>
      <c r="H18" s="21">
        <f t="shared" si="4"/>
        <v>3.3823529411764697E-2</v>
      </c>
      <c r="I18" s="85">
        <f>$B$74</f>
        <v>0</v>
      </c>
      <c r="J18" s="63" t="s">
        <v>63</v>
      </c>
      <c r="K18" s="62">
        <f t="shared" si="0"/>
        <v>0</v>
      </c>
      <c r="L18" s="85">
        <v>0</v>
      </c>
      <c r="M18" s="63">
        <v>0</v>
      </c>
      <c r="N18" s="62">
        <f t="shared" si="1"/>
        <v>0</v>
      </c>
      <c r="O18" s="85">
        <f>$B$69</f>
        <v>1</v>
      </c>
      <c r="P18" s="63">
        <v>1</v>
      </c>
      <c r="Q18" s="62">
        <f t="shared" si="2"/>
        <v>3.3823529411764697E-2</v>
      </c>
      <c r="R18" s="85">
        <f>$B$73</f>
        <v>0.5</v>
      </c>
      <c r="S18" s="63" t="s">
        <v>62</v>
      </c>
      <c r="T18" s="70">
        <f t="shared" si="3"/>
        <v>1.6911764705882348E-2</v>
      </c>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row>
    <row r="19" spans="1:59" x14ac:dyDescent="0.25">
      <c r="A19" s="2">
        <v>17</v>
      </c>
      <c r="B19" s="21">
        <f>APA_LLW3!$L$11</f>
        <v>1</v>
      </c>
      <c r="C19" s="21">
        <f>APA_LLW3!$L$39</f>
        <v>0.5</v>
      </c>
      <c r="D19" s="21">
        <f>APA_LLW3!$L$53</f>
        <v>0.54117647058823515</v>
      </c>
      <c r="E19" s="21">
        <f>APA_LLW3!$L$60</f>
        <v>0.50000000000000022</v>
      </c>
      <c r="F19" s="21">
        <f>APA_LLW3!$M$63</f>
        <v>0.5</v>
      </c>
      <c r="G19" s="21">
        <f>APA_LLW3!$L$65</f>
        <v>0.5</v>
      </c>
      <c r="H19" s="21">
        <f t="shared" si="4"/>
        <v>3.3823529411764711E-2</v>
      </c>
      <c r="I19" s="86">
        <f>$B$69</f>
        <v>1</v>
      </c>
      <c r="J19" s="87" t="s">
        <v>66</v>
      </c>
      <c r="K19" s="83">
        <f t="shared" ref="K19:K34" si="5">I19*H19</f>
        <v>3.3823529411764711E-2</v>
      </c>
      <c r="L19" s="86">
        <f>$B$73</f>
        <v>0.5</v>
      </c>
      <c r="M19" s="87" t="s">
        <v>62</v>
      </c>
      <c r="N19" s="83">
        <f t="shared" ref="N19:N34" si="6">L19*H19</f>
        <v>1.6911764705882355E-2</v>
      </c>
      <c r="O19" s="86">
        <v>0</v>
      </c>
      <c r="P19" s="87">
        <v>0</v>
      </c>
      <c r="Q19" s="168">
        <f t="shared" si="2"/>
        <v>0</v>
      </c>
      <c r="R19" s="86">
        <f>$B$74</f>
        <v>0</v>
      </c>
      <c r="S19" s="87" t="s">
        <v>63</v>
      </c>
      <c r="T19" s="83">
        <f t="shared" si="3"/>
        <v>0</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row>
    <row r="20" spans="1:59" x14ac:dyDescent="0.25">
      <c r="A20" s="2">
        <v>18</v>
      </c>
      <c r="B20" s="21">
        <f>APA_LLW3!$M$11</f>
        <v>0</v>
      </c>
      <c r="C20" s="21">
        <f>APA_LLW3!$L$39</f>
        <v>0.5</v>
      </c>
      <c r="D20" s="21">
        <f>APA_LLW3!$L$53</f>
        <v>0.54117647058823515</v>
      </c>
      <c r="E20" s="21">
        <f>APA_LLW3!$L$60</f>
        <v>0.50000000000000022</v>
      </c>
      <c r="F20" s="21">
        <f>APA_LLW3!$M$63</f>
        <v>0.5</v>
      </c>
      <c r="G20" s="21">
        <f>APA_LLW3!$L$65</f>
        <v>0.5</v>
      </c>
      <c r="H20" s="21">
        <f t="shared" si="4"/>
        <v>0</v>
      </c>
      <c r="I20" s="66">
        <f>$B$71</f>
        <v>0.75</v>
      </c>
      <c r="J20" s="61" t="s">
        <v>28</v>
      </c>
      <c r="K20" s="20">
        <f t="shared" si="5"/>
        <v>0</v>
      </c>
      <c r="L20" s="66">
        <f>$B$71</f>
        <v>0.75</v>
      </c>
      <c r="M20" s="61" t="s">
        <v>28</v>
      </c>
      <c r="N20" s="20">
        <f t="shared" si="6"/>
        <v>0</v>
      </c>
      <c r="O20" s="66">
        <f>$B$75</f>
        <v>0</v>
      </c>
      <c r="P20" s="156" t="s">
        <v>29</v>
      </c>
      <c r="Q20" s="71">
        <f t="shared" si="2"/>
        <v>0</v>
      </c>
      <c r="R20" s="66">
        <f>$B$75</f>
        <v>0</v>
      </c>
      <c r="S20" s="61" t="s">
        <v>29</v>
      </c>
      <c r="T20" s="20">
        <f t="shared" si="3"/>
        <v>0</v>
      </c>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row>
    <row r="21" spans="1:59" x14ac:dyDescent="0.25">
      <c r="A21" s="2">
        <v>19</v>
      </c>
      <c r="B21" s="21">
        <f>APA_LLW3!$L$12</f>
        <v>1</v>
      </c>
      <c r="C21" s="21">
        <f>APA_LLW3!$M$39</f>
        <v>0.5</v>
      </c>
      <c r="D21" s="21">
        <f>APA_LLW3!$L$53</f>
        <v>0.54117647058823515</v>
      </c>
      <c r="E21" s="21">
        <f>APA_LLW3!$L$60</f>
        <v>0.50000000000000022</v>
      </c>
      <c r="F21" s="21">
        <f>APA_LLW3!$M$63</f>
        <v>0.5</v>
      </c>
      <c r="G21" s="21">
        <f>APA_LLW3!$L$65</f>
        <v>0.5</v>
      </c>
      <c r="H21" s="21">
        <f t="shared" si="4"/>
        <v>3.3823529411764711E-2</v>
      </c>
      <c r="I21" s="66">
        <f>$B$69</f>
        <v>1</v>
      </c>
      <c r="J21" s="61">
        <v>1</v>
      </c>
      <c r="K21" s="20">
        <f t="shared" si="5"/>
        <v>3.3823529411764711E-2</v>
      </c>
      <c r="L21" s="66">
        <f>$B$74</f>
        <v>0</v>
      </c>
      <c r="M21" s="61" t="s">
        <v>63</v>
      </c>
      <c r="N21" s="20">
        <f t="shared" si="6"/>
        <v>0</v>
      </c>
      <c r="O21" s="66">
        <v>0</v>
      </c>
      <c r="P21" s="61">
        <v>0</v>
      </c>
      <c r="Q21" s="71">
        <f t="shared" si="2"/>
        <v>0</v>
      </c>
      <c r="R21" s="66">
        <f>$B$73</f>
        <v>0.5</v>
      </c>
      <c r="S21" s="61" t="s">
        <v>62</v>
      </c>
      <c r="T21" s="20">
        <f t="shared" si="3"/>
        <v>1.6911764705882355E-2</v>
      </c>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row>
    <row r="22" spans="1:59" x14ac:dyDescent="0.25">
      <c r="A22" s="2">
        <v>20</v>
      </c>
      <c r="B22" s="21">
        <f>APA_LLW3!$M$12</f>
        <v>0</v>
      </c>
      <c r="C22" s="21">
        <f>APA_LLW3!$M$39</f>
        <v>0.5</v>
      </c>
      <c r="D22" s="21">
        <f>APA_LLW3!$L$53</f>
        <v>0.54117647058823515</v>
      </c>
      <c r="E22" s="21">
        <f>APA_LLW3!$L$60</f>
        <v>0.50000000000000022</v>
      </c>
      <c r="F22" s="21">
        <f>APA_LLW3!$M$63</f>
        <v>0.5</v>
      </c>
      <c r="G22" s="21">
        <f>APA_LLW3!$L$65</f>
        <v>0.5</v>
      </c>
      <c r="H22" s="21">
        <f t="shared" si="4"/>
        <v>0</v>
      </c>
      <c r="I22" s="66">
        <f>$B$71</f>
        <v>0.75</v>
      </c>
      <c r="J22" s="61" t="s">
        <v>28</v>
      </c>
      <c r="K22" s="20">
        <f t="shared" si="5"/>
        <v>0</v>
      </c>
      <c r="L22" s="66">
        <f>$B$75</f>
        <v>0</v>
      </c>
      <c r="M22" s="61" t="s">
        <v>29</v>
      </c>
      <c r="N22" s="20">
        <f t="shared" si="6"/>
        <v>0</v>
      </c>
      <c r="O22" s="66">
        <f>$B$75</f>
        <v>0</v>
      </c>
      <c r="P22" s="156" t="s">
        <v>29</v>
      </c>
      <c r="Q22" s="71">
        <f t="shared" si="2"/>
        <v>0</v>
      </c>
      <c r="R22" s="66">
        <f>$B$71</f>
        <v>0.75</v>
      </c>
      <c r="S22" s="61" t="s">
        <v>28</v>
      </c>
      <c r="T22" s="20">
        <f t="shared" si="3"/>
        <v>0</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row>
    <row r="23" spans="1:59" x14ac:dyDescent="0.25">
      <c r="A23" s="2">
        <v>21</v>
      </c>
      <c r="B23" s="21">
        <f>APA_LLW3!$L$13</f>
        <v>1</v>
      </c>
      <c r="C23" s="21">
        <f>APA_LLW3!$L$40</f>
        <v>0.45833333333333331</v>
      </c>
      <c r="D23" s="21">
        <f>APA_LLW3!$M$53</f>
        <v>0.45882352941176485</v>
      </c>
      <c r="E23" s="21">
        <f>APA_LLW3!$L$60</f>
        <v>0.50000000000000022</v>
      </c>
      <c r="F23" s="21">
        <f>APA_LLW3!$M$63</f>
        <v>0.5</v>
      </c>
      <c r="G23" s="21">
        <f>APA_LLW3!$L$65</f>
        <v>0.5</v>
      </c>
      <c r="H23" s="21">
        <f t="shared" si="4"/>
        <v>2.6286764705882371E-2</v>
      </c>
      <c r="I23" s="66">
        <f>$B$70</f>
        <v>0.5</v>
      </c>
      <c r="J23" s="61" t="s">
        <v>27</v>
      </c>
      <c r="K23" s="20">
        <f t="shared" si="5"/>
        <v>1.3143382352941185E-2</v>
      </c>
      <c r="L23" s="66">
        <f>$B$70</f>
        <v>0.5</v>
      </c>
      <c r="M23" s="61" t="s">
        <v>27</v>
      </c>
      <c r="N23" s="20">
        <f t="shared" si="6"/>
        <v>1.3143382352941185E-2</v>
      </c>
      <c r="O23" s="66">
        <v>0</v>
      </c>
      <c r="P23" s="61">
        <v>0</v>
      </c>
      <c r="Q23" s="71">
        <f t="shared" si="2"/>
        <v>0</v>
      </c>
      <c r="R23" s="66">
        <f>$B$70</f>
        <v>0.5</v>
      </c>
      <c r="S23" s="61" t="s">
        <v>27</v>
      </c>
      <c r="T23" s="20">
        <f t="shared" si="3"/>
        <v>1.3143382352941185E-2</v>
      </c>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row>
    <row r="24" spans="1:59" x14ac:dyDescent="0.25">
      <c r="A24" s="2">
        <v>22</v>
      </c>
      <c r="B24" s="21">
        <f>APA_LLW3!$M$13</f>
        <v>0</v>
      </c>
      <c r="C24" s="21">
        <f>APA_LLW3!$L$40</f>
        <v>0.45833333333333331</v>
      </c>
      <c r="D24" s="21">
        <f>APA_LLW3!$M$53</f>
        <v>0.45882352941176485</v>
      </c>
      <c r="E24" s="21">
        <f>APA_LLW3!$L$60</f>
        <v>0.50000000000000022</v>
      </c>
      <c r="F24" s="21">
        <f>APA_LLW3!$M$63</f>
        <v>0.5</v>
      </c>
      <c r="G24" s="21">
        <f>APA_LLW3!$L$65</f>
        <v>0.5</v>
      </c>
      <c r="H24" s="21">
        <f t="shared" si="4"/>
        <v>0</v>
      </c>
      <c r="I24" s="66">
        <f>$B$75</f>
        <v>0</v>
      </c>
      <c r="J24" s="61" t="s">
        <v>29</v>
      </c>
      <c r="K24" s="20">
        <f t="shared" si="5"/>
        <v>0</v>
      </c>
      <c r="L24" s="66">
        <f>$B$71</f>
        <v>0.75</v>
      </c>
      <c r="M24" s="61" t="s">
        <v>28</v>
      </c>
      <c r="N24" s="20">
        <f t="shared" si="6"/>
        <v>0</v>
      </c>
      <c r="O24" s="66">
        <f>$B$75</f>
        <v>0</v>
      </c>
      <c r="P24" s="156" t="s">
        <v>29</v>
      </c>
      <c r="Q24" s="71">
        <f t="shared" si="2"/>
        <v>0</v>
      </c>
      <c r="R24" s="66">
        <f>$B$71</f>
        <v>0.75</v>
      </c>
      <c r="S24" s="61" t="s">
        <v>28</v>
      </c>
      <c r="T24" s="20">
        <f t="shared" si="3"/>
        <v>0</v>
      </c>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row>
    <row r="25" spans="1:59" x14ac:dyDescent="0.25">
      <c r="A25" s="2">
        <v>23</v>
      </c>
      <c r="B25" s="21">
        <f>APA_LLW3!$L$14</f>
        <v>0.75</v>
      </c>
      <c r="C25" s="21">
        <f>APA_LLW3!$M$40</f>
        <v>0.54166666666666674</v>
      </c>
      <c r="D25" s="21">
        <f>APA_LLW3!$M$53</f>
        <v>0.45882352941176485</v>
      </c>
      <c r="E25" s="21">
        <f>APA_LLW3!$L$60</f>
        <v>0.50000000000000022</v>
      </c>
      <c r="F25" s="21">
        <f>APA_LLW3!$M$63</f>
        <v>0.5</v>
      </c>
      <c r="G25" s="21">
        <f>APA_LLW3!$L$65</f>
        <v>0.5</v>
      </c>
      <c r="H25" s="21">
        <f t="shared" si="4"/>
        <v>2.3299632352941198E-2</v>
      </c>
      <c r="I25" s="66">
        <f>$B$73</f>
        <v>0.5</v>
      </c>
      <c r="J25" s="61" t="s">
        <v>62</v>
      </c>
      <c r="K25" s="20">
        <f t="shared" si="5"/>
        <v>1.1649816176470599E-2</v>
      </c>
      <c r="L25" s="66">
        <f>$B$74</f>
        <v>0</v>
      </c>
      <c r="M25" s="61" t="s">
        <v>63</v>
      </c>
      <c r="N25" s="20">
        <f t="shared" si="6"/>
        <v>0</v>
      </c>
      <c r="O25" s="66">
        <v>0</v>
      </c>
      <c r="P25" s="61" t="s">
        <v>67</v>
      </c>
      <c r="Q25" s="71">
        <f t="shared" si="2"/>
        <v>0</v>
      </c>
      <c r="R25" s="66">
        <f>$B$69</f>
        <v>1</v>
      </c>
      <c r="S25" s="61" t="s">
        <v>66</v>
      </c>
      <c r="T25" s="20">
        <f t="shared" si="3"/>
        <v>2.3299632352941198E-2</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row>
    <row r="26" spans="1:59" x14ac:dyDescent="0.25">
      <c r="A26" s="2">
        <v>24</v>
      </c>
      <c r="B26" s="21">
        <f>APA_LLW3!$M$14</f>
        <v>0.25</v>
      </c>
      <c r="C26" s="21">
        <f>APA_LLW3!$M$40</f>
        <v>0.54166666666666674</v>
      </c>
      <c r="D26" s="21">
        <f>APA_LLW3!$M$53</f>
        <v>0.45882352941176485</v>
      </c>
      <c r="E26" s="21">
        <f>APA_LLW3!$L$60</f>
        <v>0.50000000000000022</v>
      </c>
      <c r="F26" s="21">
        <f>APA_LLW3!$M$63</f>
        <v>0.5</v>
      </c>
      <c r="G26" s="21">
        <f>APA_LLW3!$L$65</f>
        <v>0.5</v>
      </c>
      <c r="H26" s="21">
        <f t="shared" si="4"/>
        <v>7.7665441176470659E-3</v>
      </c>
      <c r="I26" s="85">
        <f>$B$72</f>
        <v>0.16666666666666666</v>
      </c>
      <c r="J26" s="63" t="s">
        <v>21</v>
      </c>
      <c r="K26" s="62">
        <f t="shared" si="5"/>
        <v>1.2944240196078442E-3</v>
      </c>
      <c r="L26" s="85">
        <f>$B$72</f>
        <v>0.16666666666666666</v>
      </c>
      <c r="M26" s="63" t="s">
        <v>21</v>
      </c>
      <c r="N26" s="62">
        <f t="shared" si="6"/>
        <v>1.2944240196078442E-3</v>
      </c>
      <c r="O26" s="85">
        <f>$B$72</f>
        <v>0.16666666666666666</v>
      </c>
      <c r="P26" s="63" t="s">
        <v>21</v>
      </c>
      <c r="Q26" s="155">
        <f t="shared" si="2"/>
        <v>1.2944240196078442E-3</v>
      </c>
      <c r="R26" s="85">
        <f>$B$69</f>
        <v>1</v>
      </c>
      <c r="S26" s="63">
        <v>1</v>
      </c>
      <c r="T26" s="62">
        <f t="shared" si="3"/>
        <v>7.7665441176470659E-3</v>
      </c>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row>
    <row r="27" spans="1:59" x14ac:dyDescent="0.25">
      <c r="A27" s="2">
        <v>25</v>
      </c>
      <c r="B27" s="21">
        <f>APA_LLW3!$L$15</f>
        <v>0.24999999999999994</v>
      </c>
      <c r="C27" s="21">
        <f>APA_LLW3!$L$41</f>
        <v>0.54166666666666663</v>
      </c>
      <c r="D27" s="21">
        <f>APA_LLW3!$L$54</f>
        <v>0.45882352941176469</v>
      </c>
      <c r="E27" s="21">
        <f>APA_LLW3!$M$60</f>
        <v>0.49999999999999978</v>
      </c>
      <c r="F27" s="21">
        <f>APA_LLW3!$M$63</f>
        <v>0.5</v>
      </c>
      <c r="G27" s="21">
        <f>APA_LLW3!$L$65</f>
        <v>0.5</v>
      </c>
      <c r="H27" s="21">
        <f t="shared" si="4"/>
        <v>7.7665441176470529E-3</v>
      </c>
      <c r="I27" s="86">
        <f>$B$69</f>
        <v>1</v>
      </c>
      <c r="J27" s="87">
        <v>1</v>
      </c>
      <c r="K27" s="83">
        <f t="shared" si="5"/>
        <v>7.7665441176470529E-3</v>
      </c>
      <c r="L27" s="86">
        <f>$B$72</f>
        <v>0.16666666666666666</v>
      </c>
      <c r="M27" s="87" t="s">
        <v>21</v>
      </c>
      <c r="N27" s="83">
        <f t="shared" si="6"/>
        <v>1.294424019607842E-3</v>
      </c>
      <c r="O27" s="86">
        <f>$B$72</f>
        <v>0.16666666666666666</v>
      </c>
      <c r="P27" s="87" t="s">
        <v>21</v>
      </c>
      <c r="Q27" s="168">
        <f t="shared" si="2"/>
        <v>1.294424019607842E-3</v>
      </c>
      <c r="R27" s="86">
        <f>$B$72</f>
        <v>0.16666666666666666</v>
      </c>
      <c r="S27" s="87" t="s">
        <v>21</v>
      </c>
      <c r="T27" s="83">
        <f t="shared" si="3"/>
        <v>1.294424019607842E-3</v>
      </c>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row>
    <row r="28" spans="1:59" x14ac:dyDescent="0.25">
      <c r="A28" s="2">
        <v>26</v>
      </c>
      <c r="B28" s="21">
        <f>APA_LLW3!$M$15</f>
        <v>0.75</v>
      </c>
      <c r="C28" s="21">
        <f>APA_LLW3!$L$41</f>
        <v>0.54166666666666663</v>
      </c>
      <c r="D28" s="21">
        <f>APA_LLW3!$L$54</f>
        <v>0.45882352941176469</v>
      </c>
      <c r="E28" s="21">
        <f>APA_LLW3!$M$60</f>
        <v>0.49999999999999978</v>
      </c>
      <c r="F28" s="21">
        <f>APA_LLW3!$M$63</f>
        <v>0.5</v>
      </c>
      <c r="G28" s="21">
        <f>APA_LLW3!$L$65</f>
        <v>0.5</v>
      </c>
      <c r="H28" s="21">
        <f t="shared" si="4"/>
        <v>2.3299632352941167E-2</v>
      </c>
      <c r="I28" s="66">
        <f>$B$69</f>
        <v>1</v>
      </c>
      <c r="J28" s="61" t="s">
        <v>66</v>
      </c>
      <c r="K28" s="20">
        <f t="shared" si="5"/>
        <v>2.3299632352941167E-2</v>
      </c>
      <c r="L28" s="66">
        <v>0</v>
      </c>
      <c r="M28" s="61" t="s">
        <v>67</v>
      </c>
      <c r="N28" s="20">
        <f t="shared" si="6"/>
        <v>0</v>
      </c>
      <c r="O28" s="66">
        <f>$B$74</f>
        <v>0</v>
      </c>
      <c r="P28" s="169" t="s">
        <v>63</v>
      </c>
      <c r="Q28" s="71">
        <f t="shared" si="2"/>
        <v>0</v>
      </c>
      <c r="R28" s="66">
        <f>$B$73</f>
        <v>0.5</v>
      </c>
      <c r="S28" s="61" t="s">
        <v>62</v>
      </c>
      <c r="T28" s="20">
        <f t="shared" si="3"/>
        <v>1.1649816176470583E-2</v>
      </c>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row>
    <row r="29" spans="1:59" x14ac:dyDescent="0.25">
      <c r="A29" s="2">
        <v>27</v>
      </c>
      <c r="B29" s="21">
        <f>APA_LLW3!$L$16</f>
        <v>0</v>
      </c>
      <c r="C29" s="21">
        <f>APA_LLW3!$M$41</f>
        <v>0.45833333333333337</v>
      </c>
      <c r="D29" s="21">
        <f>APA_LLW3!$L$54</f>
        <v>0.45882352941176469</v>
      </c>
      <c r="E29" s="21">
        <f>APA_LLW3!$M$60</f>
        <v>0.49999999999999978</v>
      </c>
      <c r="F29" s="21">
        <f>APA_LLW3!$M$63</f>
        <v>0.5</v>
      </c>
      <c r="G29" s="21">
        <f>APA_LLW3!$L$65</f>
        <v>0.5</v>
      </c>
      <c r="H29" s="21">
        <f t="shared" si="4"/>
        <v>0</v>
      </c>
      <c r="I29" s="66">
        <f>$B$71</f>
        <v>0.75</v>
      </c>
      <c r="J29" s="61" t="s">
        <v>28</v>
      </c>
      <c r="K29" s="20">
        <f t="shared" si="5"/>
        <v>0</v>
      </c>
      <c r="L29" s="66">
        <f>$B$75</f>
        <v>0</v>
      </c>
      <c r="M29" s="61" t="s">
        <v>29</v>
      </c>
      <c r="N29" s="20">
        <f t="shared" si="6"/>
        <v>0</v>
      </c>
      <c r="O29" s="66">
        <f>$B$71</f>
        <v>0.75</v>
      </c>
      <c r="P29" s="61" t="s">
        <v>28</v>
      </c>
      <c r="Q29" s="71">
        <f t="shared" si="2"/>
        <v>0</v>
      </c>
      <c r="R29" s="66">
        <f>$B$75</f>
        <v>0</v>
      </c>
      <c r="S29" s="61" t="s">
        <v>29</v>
      </c>
      <c r="T29" s="20">
        <f t="shared" si="3"/>
        <v>0</v>
      </c>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row>
    <row r="30" spans="1:59" x14ac:dyDescent="0.25">
      <c r="A30" s="2">
        <v>28</v>
      </c>
      <c r="B30" s="21">
        <f>APA_LLW3!$M$16</f>
        <v>1</v>
      </c>
      <c r="C30" s="21">
        <f>APA_LLW3!$M$41</f>
        <v>0.45833333333333337</v>
      </c>
      <c r="D30" s="21">
        <f>APA_LLW3!$L$54</f>
        <v>0.45882352941176469</v>
      </c>
      <c r="E30" s="21">
        <f>APA_LLW3!$M$60</f>
        <v>0.49999999999999978</v>
      </c>
      <c r="F30" s="21">
        <f>APA_LLW3!$M$63</f>
        <v>0.5</v>
      </c>
      <c r="G30" s="21">
        <f>APA_LLW3!$L$65</f>
        <v>0.5</v>
      </c>
      <c r="H30" s="21">
        <f t="shared" si="4"/>
        <v>2.6286764705882343E-2</v>
      </c>
      <c r="I30" s="66">
        <f>$B$70</f>
        <v>0.5</v>
      </c>
      <c r="J30" s="61" t="s">
        <v>27</v>
      </c>
      <c r="K30" s="20">
        <f t="shared" si="5"/>
        <v>1.3143382352941171E-2</v>
      </c>
      <c r="L30" s="66">
        <v>0</v>
      </c>
      <c r="M30" s="61">
        <v>0</v>
      </c>
      <c r="N30" s="20">
        <f t="shared" si="6"/>
        <v>0</v>
      </c>
      <c r="O30" s="66">
        <f>$B$70</f>
        <v>0.5</v>
      </c>
      <c r="P30" s="61" t="s">
        <v>27</v>
      </c>
      <c r="Q30" s="71">
        <f t="shared" si="2"/>
        <v>1.3143382352941171E-2</v>
      </c>
      <c r="R30" s="66">
        <f>$B$70</f>
        <v>0.5</v>
      </c>
      <c r="S30" s="61" t="s">
        <v>27</v>
      </c>
      <c r="T30" s="20">
        <f t="shared" si="3"/>
        <v>1.3143382352941171E-2</v>
      </c>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row>
    <row r="31" spans="1:59" x14ac:dyDescent="0.25">
      <c r="A31" s="2">
        <v>29</v>
      </c>
      <c r="B31" s="21">
        <f>APA_LLW3!$L$17</f>
        <v>0</v>
      </c>
      <c r="C31" s="21">
        <f>APA_LLW3!$L$42</f>
        <v>0.5</v>
      </c>
      <c r="D31" s="21">
        <f>APA_LLW3!$M$54</f>
        <v>0.54117647058823537</v>
      </c>
      <c r="E31" s="21">
        <f>APA_LLW3!$M$60</f>
        <v>0.49999999999999978</v>
      </c>
      <c r="F31" s="21">
        <f>APA_LLW3!$M$63</f>
        <v>0.5</v>
      </c>
      <c r="G31" s="21">
        <f>APA_LLW3!$L$65</f>
        <v>0.5</v>
      </c>
      <c r="H31" s="21">
        <f t="shared" si="4"/>
        <v>0</v>
      </c>
      <c r="I31" s="66">
        <f>$B$71</f>
        <v>0.75</v>
      </c>
      <c r="J31" s="61" t="s">
        <v>28</v>
      </c>
      <c r="K31" s="20">
        <f t="shared" si="5"/>
        <v>0</v>
      </c>
      <c r="L31" s="66">
        <f>$B$75</f>
        <v>0</v>
      </c>
      <c r="M31" s="61" t="s">
        <v>29</v>
      </c>
      <c r="N31" s="20">
        <f t="shared" si="6"/>
        <v>0</v>
      </c>
      <c r="O31" s="66">
        <f>$B$75</f>
        <v>0</v>
      </c>
      <c r="P31" s="156" t="s">
        <v>29</v>
      </c>
      <c r="Q31" s="71">
        <f t="shared" si="2"/>
        <v>0</v>
      </c>
      <c r="R31" s="66">
        <f>$B$71</f>
        <v>0.75</v>
      </c>
      <c r="S31" s="61" t="s">
        <v>28</v>
      </c>
      <c r="T31" s="20">
        <f t="shared" si="3"/>
        <v>0</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row>
    <row r="32" spans="1:59" x14ac:dyDescent="0.25">
      <c r="A32" s="2">
        <v>30</v>
      </c>
      <c r="B32" s="21">
        <f>APA_LLW3!$M$17</f>
        <v>1</v>
      </c>
      <c r="C32" s="21">
        <f>APA_LLW3!$L$42</f>
        <v>0.5</v>
      </c>
      <c r="D32" s="21">
        <f>APA_LLW3!$M$54</f>
        <v>0.54117647058823537</v>
      </c>
      <c r="E32" s="21">
        <f>APA_LLW3!$M$60</f>
        <v>0.49999999999999978</v>
      </c>
      <c r="F32" s="21">
        <f>APA_LLW3!$M$63</f>
        <v>0.5</v>
      </c>
      <c r="G32" s="21">
        <f>APA_LLW3!$L$65</f>
        <v>0.5</v>
      </c>
      <c r="H32" s="21">
        <f t="shared" si="4"/>
        <v>3.3823529411764697E-2</v>
      </c>
      <c r="I32" s="66">
        <f>$B$73</f>
        <v>0.5</v>
      </c>
      <c r="J32" s="61" t="s">
        <v>62</v>
      </c>
      <c r="K32" s="20">
        <f>I32*H32</f>
        <v>1.6911764705882348E-2</v>
      </c>
      <c r="L32" s="66">
        <v>0</v>
      </c>
      <c r="M32" s="61">
        <v>0</v>
      </c>
      <c r="N32" s="20">
        <f t="shared" si="6"/>
        <v>0</v>
      </c>
      <c r="O32" s="66">
        <f>$B$74</f>
        <v>0</v>
      </c>
      <c r="P32" s="169" t="s">
        <v>63</v>
      </c>
      <c r="Q32" s="71">
        <f t="shared" si="2"/>
        <v>0</v>
      </c>
      <c r="R32" s="66">
        <f>$B$69</f>
        <v>1</v>
      </c>
      <c r="S32" s="61">
        <v>1</v>
      </c>
      <c r="T32" s="20">
        <f t="shared" si="3"/>
        <v>3.3823529411764697E-2</v>
      </c>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row>
    <row r="33" spans="1:59" x14ac:dyDescent="0.25">
      <c r="A33" s="2">
        <v>31</v>
      </c>
      <c r="B33" s="21">
        <f>APA_LLW3!$L$18</f>
        <v>0</v>
      </c>
      <c r="C33" s="21">
        <f>APA_LLW3!$M$42</f>
        <v>0.5</v>
      </c>
      <c r="D33" s="21">
        <f>APA_LLW3!$M$54</f>
        <v>0.54117647058823537</v>
      </c>
      <c r="E33" s="21">
        <f>APA_LLW3!$M$60</f>
        <v>0.49999999999999978</v>
      </c>
      <c r="F33" s="21">
        <f>APA_LLW3!$M$63</f>
        <v>0.5</v>
      </c>
      <c r="G33" s="21">
        <f>APA_LLW3!$L$65</f>
        <v>0.5</v>
      </c>
      <c r="H33" s="21">
        <f t="shared" si="4"/>
        <v>0</v>
      </c>
      <c r="I33" s="66">
        <f>$B$75</f>
        <v>0</v>
      </c>
      <c r="J33" s="61" t="s">
        <v>29</v>
      </c>
      <c r="K33" s="20">
        <f t="shared" si="5"/>
        <v>0</v>
      </c>
      <c r="L33" s="66">
        <f>$B$75</f>
        <v>0</v>
      </c>
      <c r="M33" s="61" t="s">
        <v>29</v>
      </c>
      <c r="N33" s="20">
        <f t="shared" si="6"/>
        <v>0</v>
      </c>
      <c r="O33" s="66">
        <f>$B$71</f>
        <v>0.75</v>
      </c>
      <c r="P33" s="61" t="s">
        <v>28</v>
      </c>
      <c r="Q33" s="71">
        <f t="shared" si="2"/>
        <v>0</v>
      </c>
      <c r="R33" s="66">
        <f>$B$71</f>
        <v>0.75</v>
      </c>
      <c r="S33" s="61" t="s">
        <v>28</v>
      </c>
      <c r="T33" s="20">
        <f t="shared" si="3"/>
        <v>0</v>
      </c>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row>
    <row r="34" spans="1:59" s="1" customFormat="1" x14ac:dyDescent="0.25">
      <c r="A34" s="1">
        <v>32</v>
      </c>
      <c r="B34" s="23">
        <f>APA_LLW3!$M$18</f>
        <v>1</v>
      </c>
      <c r="C34" s="23">
        <f>APA_LLW3!$M$42</f>
        <v>0.5</v>
      </c>
      <c r="D34" s="23">
        <f>APA_LLW3!$M$54</f>
        <v>0.54117647058823537</v>
      </c>
      <c r="E34" s="23">
        <f>APA_LLW3!$M$60</f>
        <v>0.49999999999999978</v>
      </c>
      <c r="F34" s="23">
        <f>APA_LLW3!$M$63</f>
        <v>0.5</v>
      </c>
      <c r="G34" s="23">
        <f>APA_LLW3!$L$65</f>
        <v>0.5</v>
      </c>
      <c r="H34" s="23">
        <f t="shared" si="4"/>
        <v>3.3823529411764697E-2</v>
      </c>
      <c r="I34" s="85">
        <f>$B$74</f>
        <v>0</v>
      </c>
      <c r="J34" s="63" t="s">
        <v>63</v>
      </c>
      <c r="K34" s="62">
        <f t="shared" si="5"/>
        <v>0</v>
      </c>
      <c r="L34" s="85">
        <v>0</v>
      </c>
      <c r="M34" s="63">
        <v>0</v>
      </c>
      <c r="N34" s="62">
        <f t="shared" si="6"/>
        <v>0</v>
      </c>
      <c r="O34" s="85">
        <f>$B$73</f>
        <v>0.5</v>
      </c>
      <c r="P34" s="63" t="s">
        <v>62</v>
      </c>
      <c r="Q34" s="155">
        <f t="shared" si="2"/>
        <v>1.6911764705882348E-2</v>
      </c>
      <c r="R34" s="85">
        <f>$B$69</f>
        <v>1</v>
      </c>
      <c r="S34" s="63">
        <v>1</v>
      </c>
      <c r="T34" s="62">
        <f t="shared" si="3"/>
        <v>3.3823529411764697E-2</v>
      </c>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row>
    <row r="35" spans="1:59" x14ac:dyDescent="0.25">
      <c r="A35" s="3">
        <v>33</v>
      </c>
      <c r="B35" s="21">
        <f>APA_LLW3!$L$19</f>
        <v>1</v>
      </c>
      <c r="C35" s="21">
        <f>APA_LLW3!$L$43</f>
        <v>0.5</v>
      </c>
      <c r="D35" s="21">
        <f>APA_LLW3!$L$55</f>
        <v>0.54117647058823515</v>
      </c>
      <c r="E35" s="21">
        <f>APA_LLW3!$L$61</f>
        <v>0.50000000000000022</v>
      </c>
      <c r="F35" s="21">
        <f>APA_LLW3!$L$64</f>
        <v>0.5</v>
      </c>
      <c r="G35" s="21">
        <f>APA_LLW3!$M$65</f>
        <v>0.5</v>
      </c>
      <c r="H35" s="21">
        <f t="shared" si="4"/>
        <v>3.3823529411764711E-2</v>
      </c>
      <c r="I35" s="86">
        <f>$B$73</f>
        <v>0.5</v>
      </c>
      <c r="J35" s="87" t="s">
        <v>62</v>
      </c>
      <c r="K35" s="20">
        <f t="shared" si="0"/>
        <v>1.6911764705882355E-2</v>
      </c>
      <c r="L35" s="86">
        <f>$B$69</f>
        <v>1</v>
      </c>
      <c r="M35" s="87" t="s">
        <v>66</v>
      </c>
      <c r="N35" s="20">
        <f t="shared" si="1"/>
        <v>3.3823529411764711E-2</v>
      </c>
      <c r="O35" s="86">
        <f>$B$74</f>
        <v>0</v>
      </c>
      <c r="P35" s="169" t="s">
        <v>63</v>
      </c>
      <c r="Q35" s="20">
        <f t="shared" si="2"/>
        <v>0</v>
      </c>
      <c r="R35" s="86">
        <v>0</v>
      </c>
      <c r="S35" s="87">
        <v>0</v>
      </c>
      <c r="T35" s="69">
        <f t="shared" si="3"/>
        <v>0</v>
      </c>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row>
    <row r="36" spans="1:59" x14ac:dyDescent="0.25">
      <c r="A36" s="3">
        <v>34</v>
      </c>
      <c r="B36" s="21">
        <f>APA_LLW3!$M$19</f>
        <v>0</v>
      </c>
      <c r="C36" s="21">
        <f>APA_LLW3!$L$43</f>
        <v>0.5</v>
      </c>
      <c r="D36" s="21">
        <f>APA_LLW3!$L$55</f>
        <v>0.54117647058823515</v>
      </c>
      <c r="E36" s="21">
        <f>APA_LLW3!$L$61</f>
        <v>0.50000000000000022</v>
      </c>
      <c r="F36" s="21">
        <f>APA_LLW3!$L$64</f>
        <v>0.5</v>
      </c>
      <c r="G36" s="21">
        <f>APA_LLW3!$M$65</f>
        <v>0.5</v>
      </c>
      <c r="H36" s="21">
        <f t="shared" si="4"/>
        <v>0</v>
      </c>
      <c r="I36" s="66">
        <f>$B$71</f>
        <v>0.75</v>
      </c>
      <c r="J36" s="61" t="s">
        <v>28</v>
      </c>
      <c r="K36" s="20">
        <f t="shared" si="0"/>
        <v>0</v>
      </c>
      <c r="L36" s="66">
        <f>$B$71</f>
        <v>0.75</v>
      </c>
      <c r="M36" s="61" t="s">
        <v>28</v>
      </c>
      <c r="N36" s="20">
        <f t="shared" si="1"/>
        <v>0</v>
      </c>
      <c r="O36" s="66">
        <f>$B$75</f>
        <v>0</v>
      </c>
      <c r="P36" s="156" t="s">
        <v>29</v>
      </c>
      <c r="Q36" s="20">
        <f t="shared" si="2"/>
        <v>0</v>
      </c>
      <c r="R36" s="66">
        <f>$B$75</f>
        <v>0</v>
      </c>
      <c r="S36" s="61" t="s">
        <v>29</v>
      </c>
      <c r="T36" s="69">
        <f t="shared" si="3"/>
        <v>0</v>
      </c>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row>
    <row r="37" spans="1:59" x14ac:dyDescent="0.25">
      <c r="A37" s="3">
        <v>35</v>
      </c>
      <c r="B37" s="21">
        <f>APA_LLW3!$L$20</f>
        <v>1</v>
      </c>
      <c r="C37" s="21">
        <f>APA_LLW3!$M$43</f>
        <v>0.5</v>
      </c>
      <c r="D37" s="21">
        <f>APA_LLW3!$L$55</f>
        <v>0.54117647058823515</v>
      </c>
      <c r="E37" s="21">
        <f>APA_LLW3!$L$61</f>
        <v>0.50000000000000022</v>
      </c>
      <c r="F37" s="21">
        <f>APA_LLW3!$L$64</f>
        <v>0.5</v>
      </c>
      <c r="G37" s="21">
        <f>APA_LLW3!$M$65</f>
        <v>0.5</v>
      </c>
      <c r="H37" s="21">
        <f t="shared" si="4"/>
        <v>3.3823529411764711E-2</v>
      </c>
      <c r="I37" s="66">
        <f>$B$74</f>
        <v>0</v>
      </c>
      <c r="J37" s="61" t="s">
        <v>63</v>
      </c>
      <c r="K37" s="20">
        <f t="shared" si="0"/>
        <v>0</v>
      </c>
      <c r="L37" s="66">
        <f>$B$69</f>
        <v>1</v>
      </c>
      <c r="M37" s="61">
        <v>1</v>
      </c>
      <c r="N37" s="20">
        <f t="shared" si="1"/>
        <v>3.3823529411764711E-2</v>
      </c>
      <c r="O37" s="66">
        <f>$B$73</f>
        <v>0.5</v>
      </c>
      <c r="P37" s="61" t="s">
        <v>62</v>
      </c>
      <c r="Q37" s="20">
        <f t="shared" si="2"/>
        <v>1.6911764705882355E-2</v>
      </c>
      <c r="R37" s="66">
        <v>0</v>
      </c>
      <c r="S37" s="61">
        <v>0</v>
      </c>
      <c r="T37" s="69">
        <f t="shared" si="3"/>
        <v>0</v>
      </c>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row>
    <row r="38" spans="1:59" x14ac:dyDescent="0.25">
      <c r="A38" s="3">
        <v>36</v>
      </c>
      <c r="B38" s="21">
        <f>APA_LLW3!$M$20</f>
        <v>0</v>
      </c>
      <c r="C38" s="21">
        <f>APA_LLW3!$M$43</f>
        <v>0.5</v>
      </c>
      <c r="D38" s="21">
        <f>APA_LLW3!$L$55</f>
        <v>0.54117647058823515</v>
      </c>
      <c r="E38" s="21">
        <f>APA_LLW3!$L$61</f>
        <v>0.50000000000000022</v>
      </c>
      <c r="F38" s="21">
        <f>APA_LLW3!$L$64</f>
        <v>0.5</v>
      </c>
      <c r="G38" s="21">
        <f>APA_LLW3!$M$65</f>
        <v>0.5</v>
      </c>
      <c r="H38" s="21">
        <f t="shared" si="4"/>
        <v>0</v>
      </c>
      <c r="I38" s="66">
        <f>$B$75</f>
        <v>0</v>
      </c>
      <c r="J38" s="61" t="s">
        <v>29</v>
      </c>
      <c r="K38" s="20">
        <f t="shared" si="0"/>
        <v>0</v>
      </c>
      <c r="L38" s="66">
        <f>$B$71</f>
        <v>0.75</v>
      </c>
      <c r="M38" s="61" t="s">
        <v>28</v>
      </c>
      <c r="N38" s="20">
        <f t="shared" si="1"/>
        <v>0</v>
      </c>
      <c r="O38" s="66">
        <f>$B$71</f>
        <v>0.75</v>
      </c>
      <c r="P38" s="61" t="s">
        <v>28</v>
      </c>
      <c r="Q38" s="20">
        <f t="shared" si="2"/>
        <v>0</v>
      </c>
      <c r="R38" s="66">
        <f>$B$75</f>
        <v>0</v>
      </c>
      <c r="S38" s="61" t="s">
        <v>29</v>
      </c>
      <c r="T38" s="69">
        <f t="shared" si="3"/>
        <v>0</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row>
    <row r="39" spans="1:59" x14ac:dyDescent="0.25">
      <c r="A39" s="3">
        <v>37</v>
      </c>
      <c r="B39" s="21">
        <f>APA_LLW3!$L$21</f>
        <v>1</v>
      </c>
      <c r="C39" s="21">
        <f>APA_LLW3!$L$44</f>
        <v>0.45833333333333331</v>
      </c>
      <c r="D39" s="21">
        <f>APA_LLW3!$M$55</f>
        <v>0.45882352941176485</v>
      </c>
      <c r="E39" s="21">
        <f>APA_LLW3!$L$61</f>
        <v>0.50000000000000022</v>
      </c>
      <c r="F39" s="21">
        <f>APA_LLW3!$L$64</f>
        <v>0.5</v>
      </c>
      <c r="G39" s="21">
        <f>APA_LLW3!$M$65</f>
        <v>0.5</v>
      </c>
      <c r="H39" s="21">
        <f t="shared" si="4"/>
        <v>2.6286764705882371E-2</v>
      </c>
      <c r="I39" s="66">
        <f>$B$70</f>
        <v>0.5</v>
      </c>
      <c r="J39" s="61" t="s">
        <v>27</v>
      </c>
      <c r="K39" s="20">
        <f t="shared" si="0"/>
        <v>1.3143382352941185E-2</v>
      </c>
      <c r="L39" s="66">
        <f>$B$70</f>
        <v>0.5</v>
      </c>
      <c r="M39" s="61" t="s">
        <v>27</v>
      </c>
      <c r="N39" s="20">
        <f t="shared" si="1"/>
        <v>1.3143382352941185E-2</v>
      </c>
      <c r="O39" s="66">
        <f>$B$70</f>
        <v>0.5</v>
      </c>
      <c r="P39" s="61" t="s">
        <v>27</v>
      </c>
      <c r="Q39" s="20">
        <f t="shared" si="2"/>
        <v>1.3143382352941185E-2</v>
      </c>
      <c r="R39" s="66">
        <v>0</v>
      </c>
      <c r="S39" s="61">
        <v>0</v>
      </c>
      <c r="T39" s="69">
        <f t="shared" si="3"/>
        <v>0</v>
      </c>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row>
    <row r="40" spans="1:59" x14ac:dyDescent="0.25">
      <c r="A40" s="3">
        <v>38</v>
      </c>
      <c r="B40" s="21">
        <f>APA_LLW3!$M$21</f>
        <v>0</v>
      </c>
      <c r="C40" s="21">
        <f>APA_LLW3!$L$44</f>
        <v>0.45833333333333331</v>
      </c>
      <c r="D40" s="21">
        <f>APA_LLW3!$M$55</f>
        <v>0.45882352941176485</v>
      </c>
      <c r="E40" s="21">
        <f>APA_LLW3!$L$61</f>
        <v>0.50000000000000022</v>
      </c>
      <c r="F40" s="21">
        <f>APA_LLW3!$L$64</f>
        <v>0.5</v>
      </c>
      <c r="G40" s="21">
        <f>APA_LLW3!$M$65</f>
        <v>0.5</v>
      </c>
      <c r="H40" s="21">
        <f t="shared" si="4"/>
        <v>0</v>
      </c>
      <c r="I40" s="66">
        <f>$B$71</f>
        <v>0.75</v>
      </c>
      <c r="J40" s="61" t="s">
        <v>28</v>
      </c>
      <c r="K40" s="20">
        <f t="shared" si="0"/>
        <v>0</v>
      </c>
      <c r="L40" s="66">
        <f>$B$75</f>
        <v>0</v>
      </c>
      <c r="M40" s="61" t="s">
        <v>29</v>
      </c>
      <c r="N40" s="20">
        <f t="shared" si="1"/>
        <v>0</v>
      </c>
      <c r="O40" s="66">
        <f>$B$71</f>
        <v>0.75</v>
      </c>
      <c r="P40" s="61" t="s">
        <v>28</v>
      </c>
      <c r="Q40" s="20">
        <f t="shared" si="2"/>
        <v>0</v>
      </c>
      <c r="R40" s="66">
        <f>$B$75</f>
        <v>0</v>
      </c>
      <c r="S40" s="61" t="s">
        <v>29</v>
      </c>
      <c r="T40" s="69">
        <f t="shared" si="3"/>
        <v>0</v>
      </c>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row>
    <row r="41" spans="1:59" x14ac:dyDescent="0.25">
      <c r="A41" s="3">
        <v>39</v>
      </c>
      <c r="B41" s="21">
        <f>APA_LLW3!$L$22</f>
        <v>0.75</v>
      </c>
      <c r="C41" s="21">
        <f>APA_LLW3!$M$44</f>
        <v>0.54166666666666674</v>
      </c>
      <c r="D41" s="21">
        <f>APA_LLW3!$M$55</f>
        <v>0.45882352941176485</v>
      </c>
      <c r="E41" s="21">
        <f>APA_LLW3!$L$61</f>
        <v>0.50000000000000022</v>
      </c>
      <c r="F41" s="21">
        <f>APA_LLW3!$L$64</f>
        <v>0.5</v>
      </c>
      <c r="G41" s="21">
        <f>APA_LLW3!$M$65</f>
        <v>0.5</v>
      </c>
      <c r="H41" s="21">
        <f t="shared" si="4"/>
        <v>2.3299632352941198E-2</v>
      </c>
      <c r="I41" s="66">
        <f>$B$74</f>
        <v>0</v>
      </c>
      <c r="J41" s="61" t="s">
        <v>63</v>
      </c>
      <c r="K41" s="20">
        <f t="shared" si="0"/>
        <v>0</v>
      </c>
      <c r="L41" s="66">
        <f>$B$73</f>
        <v>0.5</v>
      </c>
      <c r="M41" s="61" t="s">
        <v>62</v>
      </c>
      <c r="N41" s="20">
        <f t="shared" si="1"/>
        <v>1.1649816176470599E-2</v>
      </c>
      <c r="O41" s="66">
        <f>$B$69</f>
        <v>1</v>
      </c>
      <c r="P41" s="61" t="s">
        <v>66</v>
      </c>
      <c r="Q41" s="20">
        <f t="shared" si="2"/>
        <v>2.3299632352941198E-2</v>
      </c>
      <c r="R41" s="66">
        <v>0</v>
      </c>
      <c r="S41" s="61" t="s">
        <v>67</v>
      </c>
      <c r="T41" s="69">
        <f t="shared" si="3"/>
        <v>0</v>
      </c>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row>
    <row r="42" spans="1:59" x14ac:dyDescent="0.25">
      <c r="A42" s="3">
        <v>40</v>
      </c>
      <c r="B42" s="21">
        <f>APA_LLW3!$M$22</f>
        <v>0.25</v>
      </c>
      <c r="C42" s="21">
        <f>APA_LLW3!$M$44</f>
        <v>0.54166666666666674</v>
      </c>
      <c r="D42" s="21">
        <f>APA_LLW3!$M$55</f>
        <v>0.45882352941176485</v>
      </c>
      <c r="E42" s="21">
        <f>APA_LLW3!$L$61</f>
        <v>0.50000000000000022</v>
      </c>
      <c r="F42" s="21">
        <f>APA_LLW3!$L$64</f>
        <v>0.5</v>
      </c>
      <c r="G42" s="21">
        <f>APA_LLW3!$M$65</f>
        <v>0.5</v>
      </c>
      <c r="H42" s="21">
        <f t="shared" si="4"/>
        <v>7.7665441176470659E-3</v>
      </c>
      <c r="I42" s="85">
        <f>$B$72</f>
        <v>0.16666666666666666</v>
      </c>
      <c r="J42" s="63" t="s">
        <v>21</v>
      </c>
      <c r="K42" s="20">
        <f t="shared" si="0"/>
        <v>1.2944240196078442E-3</v>
      </c>
      <c r="L42" s="85">
        <f>$B$72</f>
        <v>0.16666666666666666</v>
      </c>
      <c r="M42" s="63" t="s">
        <v>21</v>
      </c>
      <c r="N42" s="20">
        <f t="shared" si="1"/>
        <v>1.2944240196078442E-3</v>
      </c>
      <c r="O42" s="85">
        <f>$B$69</f>
        <v>1</v>
      </c>
      <c r="P42" s="63">
        <v>1</v>
      </c>
      <c r="Q42" s="20">
        <f t="shared" si="2"/>
        <v>7.7665441176470659E-3</v>
      </c>
      <c r="R42" s="85">
        <f>$B$72</f>
        <v>0.16666666666666666</v>
      </c>
      <c r="S42" s="63" t="s">
        <v>21</v>
      </c>
      <c r="T42" s="69">
        <f t="shared" si="3"/>
        <v>1.2944240196078442E-3</v>
      </c>
    </row>
    <row r="43" spans="1:59" x14ac:dyDescent="0.25">
      <c r="A43" s="3">
        <v>41</v>
      </c>
      <c r="B43" s="21">
        <f>APA_LLW3!$L$23</f>
        <v>0.24999999999999994</v>
      </c>
      <c r="C43" s="21">
        <f>APA_LLW3!$L$45</f>
        <v>0.54166666666666663</v>
      </c>
      <c r="D43" s="21">
        <f>APA_LLW3!$L$56</f>
        <v>0.45882352941176469</v>
      </c>
      <c r="E43" s="21">
        <f>APA_LLW3!$M$61</f>
        <v>0.49999999999999978</v>
      </c>
      <c r="F43" s="21">
        <f>APA_LLW3!$L$64</f>
        <v>0.5</v>
      </c>
      <c r="G43" s="21">
        <f>APA_LLW3!$M$65</f>
        <v>0.5</v>
      </c>
      <c r="H43" s="21">
        <f t="shared" si="4"/>
        <v>7.7665441176470529E-3</v>
      </c>
      <c r="I43" s="86">
        <f>$B$72</f>
        <v>0.16666666666666666</v>
      </c>
      <c r="J43" s="87" t="s">
        <v>21</v>
      </c>
      <c r="K43" s="20">
        <f t="shared" si="0"/>
        <v>1.294424019607842E-3</v>
      </c>
      <c r="L43" s="86">
        <f>$B$69</f>
        <v>1</v>
      </c>
      <c r="M43" s="87">
        <v>1</v>
      </c>
      <c r="N43" s="20">
        <f t="shared" si="1"/>
        <v>7.7665441176470529E-3</v>
      </c>
      <c r="O43" s="86">
        <f>$B$72</f>
        <v>0.16666666666666666</v>
      </c>
      <c r="P43" s="87" t="s">
        <v>21</v>
      </c>
      <c r="Q43" s="20">
        <f t="shared" si="2"/>
        <v>1.294424019607842E-3</v>
      </c>
      <c r="R43" s="86">
        <f>$B$72</f>
        <v>0.16666666666666666</v>
      </c>
      <c r="S43" s="87" t="s">
        <v>21</v>
      </c>
      <c r="T43" s="69">
        <f t="shared" si="3"/>
        <v>1.294424019607842E-3</v>
      </c>
    </row>
    <row r="44" spans="1:59" x14ac:dyDescent="0.25">
      <c r="A44" s="3">
        <v>42</v>
      </c>
      <c r="B44" s="21">
        <f>APA_LLW3!$M$23</f>
        <v>0.75</v>
      </c>
      <c r="C44" s="21">
        <f>APA_LLW3!$L$45</f>
        <v>0.54166666666666663</v>
      </c>
      <c r="D44" s="21">
        <f>APA_LLW3!$L$56</f>
        <v>0.45882352941176469</v>
      </c>
      <c r="E44" s="21">
        <f>APA_LLW3!$M$61</f>
        <v>0.49999999999999978</v>
      </c>
      <c r="F44" s="21">
        <f>APA_LLW3!$L$64</f>
        <v>0.5</v>
      </c>
      <c r="G44" s="21">
        <f>APA_LLW3!$M$65</f>
        <v>0.5</v>
      </c>
      <c r="H44" s="21">
        <f t="shared" si="4"/>
        <v>2.3299632352941167E-2</v>
      </c>
      <c r="I44" s="66">
        <v>0</v>
      </c>
      <c r="J44" s="61" t="s">
        <v>67</v>
      </c>
      <c r="K44" s="20">
        <f t="shared" si="0"/>
        <v>0</v>
      </c>
      <c r="L44" s="66">
        <f>$B$69</f>
        <v>1</v>
      </c>
      <c r="M44" s="61" t="s">
        <v>66</v>
      </c>
      <c r="N44" s="20">
        <f t="shared" si="1"/>
        <v>2.3299632352941167E-2</v>
      </c>
      <c r="O44" s="66">
        <f>$B$73</f>
        <v>0.5</v>
      </c>
      <c r="P44" s="61" t="s">
        <v>62</v>
      </c>
      <c r="Q44" s="20">
        <f t="shared" si="2"/>
        <v>1.1649816176470583E-2</v>
      </c>
      <c r="R44" s="66">
        <f>$B$74</f>
        <v>0</v>
      </c>
      <c r="S44" s="61" t="s">
        <v>63</v>
      </c>
      <c r="T44" s="69">
        <f t="shared" si="3"/>
        <v>0</v>
      </c>
    </row>
    <row r="45" spans="1:59" x14ac:dyDescent="0.25">
      <c r="A45" s="3">
        <v>43</v>
      </c>
      <c r="B45" s="21">
        <f>APA_LLW3!$L$24</f>
        <v>0</v>
      </c>
      <c r="C45" s="21">
        <f>APA_LLW3!$M$45</f>
        <v>0.45833333333333337</v>
      </c>
      <c r="D45" s="21">
        <f>APA_LLW3!$L$56</f>
        <v>0.45882352941176469</v>
      </c>
      <c r="E45" s="21">
        <f>APA_LLW3!$M$61</f>
        <v>0.49999999999999978</v>
      </c>
      <c r="F45" s="21">
        <f>APA_LLW3!$L$64</f>
        <v>0.5</v>
      </c>
      <c r="G45" s="21">
        <f>APA_LLW3!$M$65</f>
        <v>0.5</v>
      </c>
      <c r="H45" s="21">
        <f t="shared" si="4"/>
        <v>0</v>
      </c>
      <c r="I45" s="66">
        <f>$B$75</f>
        <v>0</v>
      </c>
      <c r="J45" s="61" t="s">
        <v>29</v>
      </c>
      <c r="K45" s="20">
        <f t="shared" si="0"/>
        <v>0</v>
      </c>
      <c r="L45" s="66">
        <f>$B$71</f>
        <v>0.75</v>
      </c>
      <c r="M45" s="61" t="s">
        <v>28</v>
      </c>
      <c r="N45" s="20">
        <f t="shared" si="1"/>
        <v>0</v>
      </c>
      <c r="O45" s="66">
        <f>$B$75</f>
        <v>0</v>
      </c>
      <c r="P45" s="61" t="s">
        <v>29</v>
      </c>
      <c r="Q45" s="20">
        <f t="shared" si="2"/>
        <v>0</v>
      </c>
      <c r="R45" s="66">
        <f>$B$71</f>
        <v>0.75</v>
      </c>
      <c r="S45" s="61" t="s">
        <v>28</v>
      </c>
      <c r="T45" s="69">
        <f t="shared" si="3"/>
        <v>0</v>
      </c>
    </row>
    <row r="46" spans="1:59" x14ac:dyDescent="0.25">
      <c r="A46" s="3">
        <v>44</v>
      </c>
      <c r="B46" s="21">
        <f>APA_LLW3!$M$24</f>
        <v>1</v>
      </c>
      <c r="C46" s="21">
        <f>APA_LLW3!$M$45</f>
        <v>0.45833333333333337</v>
      </c>
      <c r="D46" s="21">
        <f>APA_LLW3!$L$56</f>
        <v>0.45882352941176469</v>
      </c>
      <c r="E46" s="21">
        <f>APA_LLW3!$M$61</f>
        <v>0.49999999999999978</v>
      </c>
      <c r="F46" s="21">
        <f>APA_LLW3!$L$64</f>
        <v>0.5</v>
      </c>
      <c r="G46" s="21">
        <f>APA_LLW3!$M$65</f>
        <v>0.5</v>
      </c>
      <c r="H46" s="21">
        <f t="shared" si="4"/>
        <v>2.6286764705882343E-2</v>
      </c>
      <c r="I46" s="66">
        <v>0</v>
      </c>
      <c r="J46" s="61">
        <v>0</v>
      </c>
      <c r="K46" s="20">
        <f t="shared" si="0"/>
        <v>0</v>
      </c>
      <c r="L46" s="66">
        <f>$B$70</f>
        <v>0.5</v>
      </c>
      <c r="M46" s="61" t="s">
        <v>27</v>
      </c>
      <c r="N46" s="20">
        <f t="shared" si="1"/>
        <v>1.3143382352941171E-2</v>
      </c>
      <c r="O46" s="66">
        <f>$B$70</f>
        <v>0.5</v>
      </c>
      <c r="P46" s="61" t="s">
        <v>27</v>
      </c>
      <c r="Q46" s="20">
        <f t="shared" si="2"/>
        <v>1.3143382352941171E-2</v>
      </c>
      <c r="R46" s="66">
        <f>$B$70</f>
        <v>0.5</v>
      </c>
      <c r="S46" s="61" t="s">
        <v>27</v>
      </c>
      <c r="T46" s="69">
        <f t="shared" si="3"/>
        <v>1.3143382352941171E-2</v>
      </c>
    </row>
    <row r="47" spans="1:59" x14ac:dyDescent="0.25">
      <c r="A47" s="3">
        <v>45</v>
      </c>
      <c r="B47" s="21">
        <f>APA_LLW3!$L$25</f>
        <v>0</v>
      </c>
      <c r="C47" s="21">
        <f>APA_LLW3!$L$46</f>
        <v>0.5</v>
      </c>
      <c r="D47" s="21">
        <f>APA_LLW3!$M$56</f>
        <v>0.54117647058823537</v>
      </c>
      <c r="E47" s="21">
        <f>APA_LLW3!$M$61</f>
        <v>0.49999999999999978</v>
      </c>
      <c r="F47" s="21">
        <f>APA_LLW3!$L$64</f>
        <v>0.5</v>
      </c>
      <c r="G47" s="21">
        <f>APA_LLW3!$M$65</f>
        <v>0.5</v>
      </c>
      <c r="H47" s="21">
        <f t="shared" si="4"/>
        <v>0</v>
      </c>
      <c r="I47" s="66">
        <f>$B$75</f>
        <v>0</v>
      </c>
      <c r="J47" s="61" t="s">
        <v>29</v>
      </c>
      <c r="K47" s="20">
        <f t="shared" si="0"/>
        <v>0</v>
      </c>
      <c r="L47" s="66">
        <f>$B$71</f>
        <v>0.75</v>
      </c>
      <c r="M47" s="61" t="s">
        <v>28</v>
      </c>
      <c r="N47" s="20">
        <f t="shared" si="1"/>
        <v>0</v>
      </c>
      <c r="O47" s="66">
        <f>$B$71</f>
        <v>0.75</v>
      </c>
      <c r="P47" s="61" t="s">
        <v>28</v>
      </c>
      <c r="Q47" s="20">
        <f t="shared" si="2"/>
        <v>0</v>
      </c>
      <c r="R47" s="66">
        <f>$B$75</f>
        <v>0</v>
      </c>
      <c r="S47" s="61" t="s">
        <v>29</v>
      </c>
      <c r="T47" s="69">
        <f t="shared" si="3"/>
        <v>0</v>
      </c>
    </row>
    <row r="48" spans="1:59" x14ac:dyDescent="0.25">
      <c r="A48" s="3">
        <v>46</v>
      </c>
      <c r="B48" s="21">
        <f>APA_LLW3!$M$25</f>
        <v>1</v>
      </c>
      <c r="C48" s="21">
        <f>APA_LLW3!$L$46</f>
        <v>0.5</v>
      </c>
      <c r="D48" s="21">
        <f>APA_LLW3!$M$56</f>
        <v>0.54117647058823537</v>
      </c>
      <c r="E48" s="21">
        <f>APA_LLW3!$M$61</f>
        <v>0.49999999999999978</v>
      </c>
      <c r="F48" s="21">
        <f>APA_LLW3!$L$64</f>
        <v>0.5</v>
      </c>
      <c r="G48" s="21">
        <f>APA_LLW3!$M$65</f>
        <v>0.5</v>
      </c>
      <c r="H48" s="21">
        <f t="shared" si="4"/>
        <v>3.3823529411764697E-2</v>
      </c>
      <c r="I48" s="66">
        <v>0</v>
      </c>
      <c r="J48" s="61">
        <v>0</v>
      </c>
      <c r="K48" s="20">
        <f t="shared" si="0"/>
        <v>0</v>
      </c>
      <c r="L48" s="66">
        <f>$B$73</f>
        <v>0.5</v>
      </c>
      <c r="M48" s="61" t="s">
        <v>62</v>
      </c>
      <c r="N48" s="20">
        <f t="shared" si="1"/>
        <v>1.6911764705882348E-2</v>
      </c>
      <c r="O48" s="66">
        <f>$B$69</f>
        <v>1</v>
      </c>
      <c r="P48" s="61">
        <v>1</v>
      </c>
      <c r="Q48" s="20">
        <f t="shared" si="2"/>
        <v>3.3823529411764697E-2</v>
      </c>
      <c r="R48" s="66">
        <f>$B$74</f>
        <v>0</v>
      </c>
      <c r="S48" s="61" t="s">
        <v>63</v>
      </c>
      <c r="T48" s="69">
        <f t="shared" si="3"/>
        <v>0</v>
      </c>
    </row>
    <row r="49" spans="1:20" x14ac:dyDescent="0.25">
      <c r="A49" s="3">
        <v>47</v>
      </c>
      <c r="B49" s="21">
        <f>APA_LLW3!$L$26</f>
        <v>0</v>
      </c>
      <c r="C49" s="21">
        <f>APA_LLW3!$M$46</f>
        <v>0.5</v>
      </c>
      <c r="D49" s="21">
        <f>APA_LLW3!$M$56</f>
        <v>0.54117647058823537</v>
      </c>
      <c r="E49" s="21">
        <f>APA_LLW3!$M$61</f>
        <v>0.49999999999999978</v>
      </c>
      <c r="F49" s="21">
        <f>APA_LLW3!$L$64</f>
        <v>0.5</v>
      </c>
      <c r="G49" s="21">
        <f>APA_LLW3!$M$65</f>
        <v>0.5</v>
      </c>
      <c r="H49" s="21">
        <f t="shared" si="4"/>
        <v>0</v>
      </c>
      <c r="I49" s="66">
        <f>$B$75</f>
        <v>0</v>
      </c>
      <c r="J49" s="61" t="s">
        <v>29</v>
      </c>
      <c r="K49" s="20">
        <f t="shared" si="0"/>
        <v>0</v>
      </c>
      <c r="L49" s="66">
        <f>$B$75</f>
        <v>0</v>
      </c>
      <c r="M49" s="61" t="s">
        <v>29</v>
      </c>
      <c r="N49" s="20">
        <f t="shared" si="1"/>
        <v>0</v>
      </c>
      <c r="O49" s="66">
        <f>$B$71</f>
        <v>0.75</v>
      </c>
      <c r="P49" s="61" t="s">
        <v>28</v>
      </c>
      <c r="Q49" s="20">
        <f t="shared" si="2"/>
        <v>0</v>
      </c>
      <c r="R49" s="66">
        <f>$B$71</f>
        <v>0.75</v>
      </c>
      <c r="S49" s="61" t="s">
        <v>28</v>
      </c>
      <c r="T49" s="69">
        <f t="shared" si="3"/>
        <v>0</v>
      </c>
    </row>
    <row r="50" spans="1:20" x14ac:dyDescent="0.25">
      <c r="A50" s="3">
        <v>48</v>
      </c>
      <c r="B50" s="21">
        <f>APA_LLW3!$M$26</f>
        <v>1</v>
      </c>
      <c r="C50" s="21">
        <f>APA_LLW3!$M$46</f>
        <v>0.5</v>
      </c>
      <c r="D50" s="21">
        <f>APA_LLW3!$M$56</f>
        <v>0.54117647058823537</v>
      </c>
      <c r="E50" s="21">
        <f>APA_LLW3!$M$61</f>
        <v>0.49999999999999978</v>
      </c>
      <c r="F50" s="21">
        <f>APA_LLW3!$L$64</f>
        <v>0.5</v>
      </c>
      <c r="G50" s="21">
        <f>APA_LLW3!$M$65</f>
        <v>0.5</v>
      </c>
      <c r="H50" s="21">
        <f t="shared" si="4"/>
        <v>3.3823529411764697E-2</v>
      </c>
      <c r="I50" s="85">
        <v>0</v>
      </c>
      <c r="J50" s="63">
        <v>0</v>
      </c>
      <c r="K50" s="20">
        <f t="shared" si="0"/>
        <v>0</v>
      </c>
      <c r="L50" s="85">
        <f>$B$74</f>
        <v>0</v>
      </c>
      <c r="M50" s="63" t="s">
        <v>63</v>
      </c>
      <c r="N50" s="20">
        <f t="shared" si="1"/>
        <v>0</v>
      </c>
      <c r="O50" s="85">
        <f>$B$69</f>
        <v>1</v>
      </c>
      <c r="P50" s="63">
        <v>1</v>
      </c>
      <c r="Q50" s="20">
        <f t="shared" si="2"/>
        <v>3.3823529411764697E-2</v>
      </c>
      <c r="R50" s="85">
        <f>$B$73</f>
        <v>0.5</v>
      </c>
      <c r="S50" s="63" t="s">
        <v>62</v>
      </c>
      <c r="T50" s="69">
        <f t="shared" si="3"/>
        <v>1.6911764705882348E-2</v>
      </c>
    </row>
    <row r="51" spans="1:20" x14ac:dyDescent="0.25">
      <c r="A51" s="3">
        <v>49</v>
      </c>
      <c r="B51" s="21">
        <f>APA_LLW3!$L$27</f>
        <v>1</v>
      </c>
      <c r="C51" s="21">
        <f>APA_LLW3!$L$47</f>
        <v>0.5</v>
      </c>
      <c r="D51" s="21">
        <f>APA_LLW3!$L$57</f>
        <v>0.54117647058823515</v>
      </c>
      <c r="E51" s="21">
        <f>APA_LLW3!$L$62</f>
        <v>0.50000000000000022</v>
      </c>
      <c r="F51" s="21">
        <f>APA_LLW3!$M$64</f>
        <v>0.5</v>
      </c>
      <c r="G51" s="21">
        <f>APA_LLW3!$M$65</f>
        <v>0.5</v>
      </c>
      <c r="H51" s="21">
        <f t="shared" si="4"/>
        <v>3.3823529411764711E-2</v>
      </c>
      <c r="I51" s="86">
        <f>$B$73</f>
        <v>0.5</v>
      </c>
      <c r="J51" s="87" t="s">
        <v>62</v>
      </c>
      <c r="K51" s="20">
        <f t="shared" si="0"/>
        <v>1.6911764705882355E-2</v>
      </c>
      <c r="L51" s="86">
        <f>$B$69</f>
        <v>1</v>
      </c>
      <c r="M51" s="87" t="s">
        <v>66</v>
      </c>
      <c r="N51" s="20">
        <f t="shared" si="1"/>
        <v>3.3823529411764711E-2</v>
      </c>
      <c r="O51" s="86">
        <v>0</v>
      </c>
      <c r="P51" s="87">
        <v>0</v>
      </c>
      <c r="Q51" s="20">
        <f t="shared" si="2"/>
        <v>0</v>
      </c>
      <c r="R51" s="86">
        <f>$B$74</f>
        <v>0</v>
      </c>
      <c r="S51" s="87" t="s">
        <v>63</v>
      </c>
      <c r="T51" s="69">
        <f t="shared" si="3"/>
        <v>0</v>
      </c>
    </row>
    <row r="52" spans="1:20" x14ac:dyDescent="0.25">
      <c r="A52" s="3">
        <v>50</v>
      </c>
      <c r="B52" s="21">
        <f>APA_LLW3!$M$27</f>
        <v>0</v>
      </c>
      <c r="C52" s="21">
        <f>APA_LLW3!$L$47</f>
        <v>0.5</v>
      </c>
      <c r="D52" s="21">
        <f>APA_LLW3!$L$57</f>
        <v>0.54117647058823515</v>
      </c>
      <c r="E52" s="21">
        <f>APA_LLW3!$L$62</f>
        <v>0.50000000000000022</v>
      </c>
      <c r="F52" s="21">
        <f>APA_LLW3!$M$64</f>
        <v>0.5</v>
      </c>
      <c r="G52" s="21">
        <f>APA_LLW3!$M$65</f>
        <v>0.5</v>
      </c>
      <c r="H52" s="21">
        <f t="shared" si="4"/>
        <v>0</v>
      </c>
      <c r="I52" s="66">
        <f>$B$71</f>
        <v>0.75</v>
      </c>
      <c r="J52" s="61" t="s">
        <v>28</v>
      </c>
      <c r="K52" s="20">
        <f t="shared" si="0"/>
        <v>0</v>
      </c>
      <c r="L52" s="66">
        <f>$B$71</f>
        <v>0.75</v>
      </c>
      <c r="M52" s="61" t="s">
        <v>28</v>
      </c>
      <c r="N52" s="20">
        <f t="shared" si="1"/>
        <v>0</v>
      </c>
      <c r="O52" s="66">
        <f>$B$75</f>
        <v>0</v>
      </c>
      <c r="P52" s="61" t="s">
        <v>29</v>
      </c>
      <c r="Q52" s="20">
        <f t="shared" si="2"/>
        <v>0</v>
      </c>
      <c r="R52" s="66">
        <f>$B$75</f>
        <v>0</v>
      </c>
      <c r="S52" s="61" t="s">
        <v>29</v>
      </c>
      <c r="T52" s="69">
        <f t="shared" si="3"/>
        <v>0</v>
      </c>
    </row>
    <row r="53" spans="1:20" x14ac:dyDescent="0.25">
      <c r="A53" s="3">
        <v>51</v>
      </c>
      <c r="B53" s="21">
        <f>APA_LLW3!$L$28</f>
        <v>1</v>
      </c>
      <c r="C53" s="21">
        <f>APA_LLW3!$M$47</f>
        <v>0.5</v>
      </c>
      <c r="D53" s="21">
        <f>APA_LLW3!$L$57</f>
        <v>0.54117647058823515</v>
      </c>
      <c r="E53" s="21">
        <f>APA_LLW3!$L$62</f>
        <v>0.50000000000000022</v>
      </c>
      <c r="F53" s="21">
        <f>APA_LLW3!$M$64</f>
        <v>0.5</v>
      </c>
      <c r="G53" s="21">
        <f>APA_LLW3!$M$65</f>
        <v>0.5</v>
      </c>
      <c r="H53" s="21">
        <f t="shared" si="4"/>
        <v>3.3823529411764711E-2</v>
      </c>
      <c r="I53" s="66">
        <f>$B$74</f>
        <v>0</v>
      </c>
      <c r="J53" s="61" t="s">
        <v>63</v>
      </c>
      <c r="K53" s="20">
        <f t="shared" si="0"/>
        <v>0</v>
      </c>
      <c r="L53" s="66">
        <f>$B$69</f>
        <v>1</v>
      </c>
      <c r="M53" s="61">
        <v>1</v>
      </c>
      <c r="N53" s="20">
        <f t="shared" si="1"/>
        <v>3.3823529411764711E-2</v>
      </c>
      <c r="O53" s="66">
        <v>0</v>
      </c>
      <c r="P53" s="61">
        <v>0</v>
      </c>
      <c r="Q53" s="20">
        <f t="shared" si="2"/>
        <v>0</v>
      </c>
      <c r="R53" s="66">
        <f>$B$73</f>
        <v>0.5</v>
      </c>
      <c r="S53" s="61" t="s">
        <v>62</v>
      </c>
      <c r="T53" s="69">
        <f t="shared" si="3"/>
        <v>1.6911764705882355E-2</v>
      </c>
    </row>
    <row r="54" spans="1:20" x14ac:dyDescent="0.25">
      <c r="A54" s="3">
        <v>52</v>
      </c>
      <c r="B54" s="21">
        <f>APA_LLW3!$M$28</f>
        <v>0</v>
      </c>
      <c r="C54" s="21">
        <f>APA_LLW3!$M$47</f>
        <v>0.5</v>
      </c>
      <c r="D54" s="21">
        <f>APA_LLW3!$L$57</f>
        <v>0.54117647058823515</v>
      </c>
      <c r="E54" s="21">
        <f>APA_LLW3!$L$62</f>
        <v>0.50000000000000022</v>
      </c>
      <c r="F54" s="21">
        <f>APA_LLW3!$M$64</f>
        <v>0.5</v>
      </c>
      <c r="G54" s="21">
        <f>APA_LLW3!$M$65</f>
        <v>0.5</v>
      </c>
      <c r="H54" s="21">
        <f t="shared" si="4"/>
        <v>0</v>
      </c>
      <c r="I54" s="66">
        <f>$B$75</f>
        <v>0</v>
      </c>
      <c r="J54" s="61" t="s">
        <v>29</v>
      </c>
      <c r="K54" s="20">
        <f t="shared" si="0"/>
        <v>0</v>
      </c>
      <c r="L54" s="66">
        <f>$B$71</f>
        <v>0.75</v>
      </c>
      <c r="M54" s="61" t="s">
        <v>28</v>
      </c>
      <c r="N54" s="20">
        <f t="shared" si="1"/>
        <v>0</v>
      </c>
      <c r="O54" s="66">
        <f>$B$75</f>
        <v>0</v>
      </c>
      <c r="P54" s="61" t="s">
        <v>29</v>
      </c>
      <c r="Q54" s="20">
        <f t="shared" si="2"/>
        <v>0</v>
      </c>
      <c r="R54" s="66">
        <f>$B$71</f>
        <v>0.75</v>
      </c>
      <c r="S54" s="61" t="s">
        <v>28</v>
      </c>
      <c r="T54" s="69">
        <f t="shared" si="3"/>
        <v>0</v>
      </c>
    </row>
    <row r="55" spans="1:20" x14ac:dyDescent="0.25">
      <c r="A55" s="3">
        <v>53</v>
      </c>
      <c r="B55" s="21">
        <f>APA_LLW3!$L$29</f>
        <v>1</v>
      </c>
      <c r="C55" s="21">
        <f>APA_LLW3!$L$48</f>
        <v>0.45833333333333331</v>
      </c>
      <c r="D55" s="21">
        <f>APA_LLW3!$M$57</f>
        <v>0.45882352941176485</v>
      </c>
      <c r="E55" s="21">
        <f>APA_LLW3!$L$62</f>
        <v>0.50000000000000022</v>
      </c>
      <c r="F55" s="21">
        <f>APA_LLW3!$M$64</f>
        <v>0.5</v>
      </c>
      <c r="G55" s="21">
        <f>APA_LLW3!$M$65</f>
        <v>0.5</v>
      </c>
      <c r="H55" s="21">
        <f t="shared" si="4"/>
        <v>2.6286764705882371E-2</v>
      </c>
      <c r="I55" s="66">
        <f>$B$70</f>
        <v>0.5</v>
      </c>
      <c r="J55" s="61" t="s">
        <v>27</v>
      </c>
      <c r="K55" s="20">
        <f t="shared" si="0"/>
        <v>1.3143382352941185E-2</v>
      </c>
      <c r="L55" s="66">
        <f>$B$70</f>
        <v>0.5</v>
      </c>
      <c r="M55" s="61" t="s">
        <v>27</v>
      </c>
      <c r="N55" s="20">
        <f t="shared" si="1"/>
        <v>1.3143382352941185E-2</v>
      </c>
      <c r="O55" s="66">
        <v>0</v>
      </c>
      <c r="P55" s="61">
        <v>0</v>
      </c>
      <c r="Q55" s="20">
        <f t="shared" si="2"/>
        <v>0</v>
      </c>
      <c r="R55" s="66">
        <f>$B$70</f>
        <v>0.5</v>
      </c>
      <c r="S55" s="61" t="s">
        <v>27</v>
      </c>
      <c r="T55" s="69">
        <f t="shared" si="3"/>
        <v>1.3143382352941185E-2</v>
      </c>
    </row>
    <row r="56" spans="1:20" x14ac:dyDescent="0.25">
      <c r="A56" s="3">
        <v>54</v>
      </c>
      <c r="B56" s="21">
        <f>APA_LLW3!$M$29</f>
        <v>0</v>
      </c>
      <c r="C56" s="21">
        <f>APA_LLW3!$L$48</f>
        <v>0.45833333333333331</v>
      </c>
      <c r="D56" s="21">
        <f>APA_LLW3!$M$57</f>
        <v>0.45882352941176485</v>
      </c>
      <c r="E56" s="21">
        <f>APA_LLW3!$L$62</f>
        <v>0.50000000000000022</v>
      </c>
      <c r="F56" s="21">
        <f>APA_LLW3!$M$64</f>
        <v>0.5</v>
      </c>
      <c r="G56" s="21">
        <f>APA_LLW3!$M$65</f>
        <v>0.5</v>
      </c>
      <c r="H56" s="21">
        <f t="shared" si="4"/>
        <v>0</v>
      </c>
      <c r="I56" s="66">
        <f>$B$71</f>
        <v>0.75</v>
      </c>
      <c r="J56" s="61" t="s">
        <v>28</v>
      </c>
      <c r="K56" s="20">
        <f t="shared" si="0"/>
        <v>0</v>
      </c>
      <c r="L56" s="66">
        <f>$B$75</f>
        <v>0</v>
      </c>
      <c r="M56" s="61" t="s">
        <v>29</v>
      </c>
      <c r="N56" s="20">
        <f t="shared" si="1"/>
        <v>0</v>
      </c>
      <c r="O56" s="66">
        <f>$B$75</f>
        <v>0</v>
      </c>
      <c r="P56" s="61" t="s">
        <v>29</v>
      </c>
      <c r="Q56" s="20">
        <f t="shared" si="2"/>
        <v>0</v>
      </c>
      <c r="R56" s="66">
        <f>$B$71</f>
        <v>0.75</v>
      </c>
      <c r="S56" s="61" t="s">
        <v>28</v>
      </c>
      <c r="T56" s="69">
        <f t="shared" si="3"/>
        <v>0</v>
      </c>
    </row>
    <row r="57" spans="1:20" x14ac:dyDescent="0.25">
      <c r="A57" s="3">
        <v>55</v>
      </c>
      <c r="B57" s="21">
        <f>APA_LLW3!$L$30</f>
        <v>0.75</v>
      </c>
      <c r="C57" s="21">
        <f>APA_LLW3!$M$48</f>
        <v>0.54166666666666674</v>
      </c>
      <c r="D57" s="21">
        <f>APA_LLW3!$M$57</f>
        <v>0.45882352941176485</v>
      </c>
      <c r="E57" s="21">
        <f>APA_LLW3!$L$62</f>
        <v>0.50000000000000022</v>
      </c>
      <c r="F57" s="21">
        <f>APA_LLW3!$M$64</f>
        <v>0.5</v>
      </c>
      <c r="G57" s="21">
        <f>APA_LLW3!$M$65</f>
        <v>0.5</v>
      </c>
      <c r="H57" s="21">
        <f t="shared" si="4"/>
        <v>2.3299632352941198E-2</v>
      </c>
      <c r="I57" s="66">
        <f>$B$74</f>
        <v>0</v>
      </c>
      <c r="J57" s="61" t="s">
        <v>63</v>
      </c>
      <c r="K57" s="20">
        <f t="shared" si="0"/>
        <v>0</v>
      </c>
      <c r="L57" s="66">
        <f>$B$73</f>
        <v>0.5</v>
      </c>
      <c r="M57" s="61" t="s">
        <v>62</v>
      </c>
      <c r="N57" s="20">
        <f t="shared" si="1"/>
        <v>1.1649816176470599E-2</v>
      </c>
      <c r="O57" s="66">
        <v>0</v>
      </c>
      <c r="P57" s="61" t="s">
        <v>67</v>
      </c>
      <c r="Q57" s="20">
        <f t="shared" si="2"/>
        <v>0</v>
      </c>
      <c r="R57" s="66">
        <f>$B$69</f>
        <v>1</v>
      </c>
      <c r="S57" s="61" t="s">
        <v>66</v>
      </c>
      <c r="T57" s="69">
        <f t="shared" si="3"/>
        <v>2.3299632352941198E-2</v>
      </c>
    </row>
    <row r="58" spans="1:20" x14ac:dyDescent="0.25">
      <c r="A58" s="3">
        <v>56</v>
      </c>
      <c r="B58" s="21">
        <f>APA_LLW3!$M$30</f>
        <v>0.25</v>
      </c>
      <c r="C58" s="21">
        <f>APA_LLW3!$M$48</f>
        <v>0.54166666666666674</v>
      </c>
      <c r="D58" s="21">
        <f>APA_LLW3!$M$57</f>
        <v>0.45882352941176485</v>
      </c>
      <c r="E58" s="21">
        <f>APA_LLW3!$L$62</f>
        <v>0.50000000000000022</v>
      </c>
      <c r="F58" s="21">
        <f>APA_LLW3!$M$64</f>
        <v>0.5</v>
      </c>
      <c r="G58" s="21">
        <f>APA_LLW3!$M$65</f>
        <v>0.5</v>
      </c>
      <c r="H58" s="21">
        <f t="shared" si="4"/>
        <v>7.7665441176470659E-3</v>
      </c>
      <c r="I58" s="85">
        <f>$B$72</f>
        <v>0.16666666666666666</v>
      </c>
      <c r="J58" s="63" t="s">
        <v>21</v>
      </c>
      <c r="K58" s="20">
        <f t="shared" si="0"/>
        <v>1.2944240196078442E-3</v>
      </c>
      <c r="L58" s="85">
        <f>$B$72</f>
        <v>0.16666666666666666</v>
      </c>
      <c r="M58" s="63" t="s">
        <v>21</v>
      </c>
      <c r="N58" s="20">
        <f t="shared" si="1"/>
        <v>1.2944240196078442E-3</v>
      </c>
      <c r="O58" s="85">
        <f>$B$72</f>
        <v>0.16666666666666666</v>
      </c>
      <c r="P58" s="63" t="s">
        <v>21</v>
      </c>
      <c r="Q58" s="20">
        <f t="shared" si="2"/>
        <v>1.2944240196078442E-3</v>
      </c>
      <c r="R58" s="85">
        <f>$B$69</f>
        <v>1</v>
      </c>
      <c r="S58" s="63">
        <v>1</v>
      </c>
      <c r="T58" s="69">
        <f t="shared" si="3"/>
        <v>7.7665441176470659E-3</v>
      </c>
    </row>
    <row r="59" spans="1:20" x14ac:dyDescent="0.25">
      <c r="A59" s="3">
        <v>57</v>
      </c>
      <c r="B59" s="21">
        <f>APA_LLW3!$L$31</f>
        <v>0.24999999999999994</v>
      </c>
      <c r="C59" s="21">
        <f>APA_LLW3!$L$49</f>
        <v>0.54166666666666663</v>
      </c>
      <c r="D59" s="21">
        <f>APA_LLW3!$L$58</f>
        <v>0.45882352941176469</v>
      </c>
      <c r="E59" s="21">
        <f>APA_LLW3!$M$62</f>
        <v>0.49999999999999978</v>
      </c>
      <c r="F59" s="21">
        <f>APA_LLW3!$M$64</f>
        <v>0.5</v>
      </c>
      <c r="G59" s="21">
        <f>APA_LLW3!$M$65</f>
        <v>0.5</v>
      </c>
      <c r="H59" s="21">
        <f t="shared" si="4"/>
        <v>7.7665441176470529E-3</v>
      </c>
      <c r="I59" s="86">
        <f>$B$72</f>
        <v>0.16666666666666666</v>
      </c>
      <c r="J59" s="87" t="s">
        <v>21</v>
      </c>
      <c r="K59" s="20">
        <f t="shared" si="0"/>
        <v>1.294424019607842E-3</v>
      </c>
      <c r="L59" s="86">
        <f>$B$69</f>
        <v>1</v>
      </c>
      <c r="M59" s="87">
        <v>1</v>
      </c>
      <c r="N59" s="20">
        <f t="shared" si="1"/>
        <v>7.7665441176470529E-3</v>
      </c>
      <c r="O59" s="86">
        <f>$B$72</f>
        <v>0.16666666666666666</v>
      </c>
      <c r="P59" s="87" t="s">
        <v>21</v>
      </c>
      <c r="Q59" s="20">
        <f t="shared" si="2"/>
        <v>1.294424019607842E-3</v>
      </c>
      <c r="R59" s="86">
        <f>$B$72</f>
        <v>0.16666666666666666</v>
      </c>
      <c r="S59" s="87" t="s">
        <v>21</v>
      </c>
      <c r="T59" s="69">
        <f t="shared" si="3"/>
        <v>1.294424019607842E-3</v>
      </c>
    </row>
    <row r="60" spans="1:20" x14ac:dyDescent="0.25">
      <c r="A60" s="3">
        <v>58</v>
      </c>
      <c r="B60" s="21">
        <f>APA_LLW3!$M$31</f>
        <v>0.75</v>
      </c>
      <c r="C60" s="21">
        <f>APA_LLW3!$L$49</f>
        <v>0.54166666666666663</v>
      </c>
      <c r="D60" s="21">
        <f>APA_LLW3!$L$58</f>
        <v>0.45882352941176469</v>
      </c>
      <c r="E60" s="21">
        <f>APA_LLW3!$M$62</f>
        <v>0.49999999999999978</v>
      </c>
      <c r="F60" s="21">
        <f>APA_LLW3!$M$64</f>
        <v>0.5</v>
      </c>
      <c r="G60" s="21">
        <f>APA_LLW3!$M$65</f>
        <v>0.5</v>
      </c>
      <c r="H60" s="21">
        <f t="shared" si="4"/>
        <v>2.3299632352941167E-2</v>
      </c>
      <c r="I60" s="66">
        <v>0</v>
      </c>
      <c r="J60" s="61" t="s">
        <v>67</v>
      </c>
      <c r="K60" s="20">
        <f t="shared" si="0"/>
        <v>0</v>
      </c>
      <c r="L60" s="66">
        <f>$B$69</f>
        <v>1</v>
      </c>
      <c r="M60" s="61" t="s">
        <v>66</v>
      </c>
      <c r="N60" s="20">
        <f t="shared" si="1"/>
        <v>2.3299632352941167E-2</v>
      </c>
      <c r="O60" s="66">
        <f>$B$74</f>
        <v>0</v>
      </c>
      <c r="P60" s="169" t="s">
        <v>63</v>
      </c>
      <c r="Q60" s="20">
        <f t="shared" si="2"/>
        <v>0</v>
      </c>
      <c r="R60" s="66">
        <f>$B$73</f>
        <v>0.5</v>
      </c>
      <c r="S60" s="61" t="s">
        <v>62</v>
      </c>
      <c r="T60" s="69">
        <f t="shared" si="3"/>
        <v>1.1649816176470583E-2</v>
      </c>
    </row>
    <row r="61" spans="1:20" x14ac:dyDescent="0.25">
      <c r="A61" s="3">
        <v>59</v>
      </c>
      <c r="B61" s="21">
        <f>APA_LLW3!$L$32</f>
        <v>0</v>
      </c>
      <c r="C61" s="21">
        <f>APA_LLW3!$M$49</f>
        <v>0.45833333333333337</v>
      </c>
      <c r="D61" s="21">
        <f>APA_LLW3!$L$58</f>
        <v>0.45882352941176469</v>
      </c>
      <c r="E61" s="21">
        <f>APA_LLW3!$M$62</f>
        <v>0.49999999999999978</v>
      </c>
      <c r="F61" s="21">
        <f>APA_LLW3!$M$64</f>
        <v>0.5</v>
      </c>
      <c r="G61" s="21">
        <f>APA_LLW3!$M$65</f>
        <v>0.5</v>
      </c>
      <c r="H61" s="21">
        <f t="shared" si="4"/>
        <v>0</v>
      </c>
      <c r="I61" s="66">
        <f>$B$75</f>
        <v>0</v>
      </c>
      <c r="J61" s="61" t="s">
        <v>29</v>
      </c>
      <c r="K61" s="20">
        <f t="shared" si="0"/>
        <v>0</v>
      </c>
      <c r="L61" s="66">
        <f>$B$71</f>
        <v>0.75</v>
      </c>
      <c r="M61" s="61" t="s">
        <v>28</v>
      </c>
      <c r="N61" s="20">
        <f t="shared" si="1"/>
        <v>0</v>
      </c>
      <c r="O61" s="66">
        <f>$B$71</f>
        <v>0.75</v>
      </c>
      <c r="P61" s="61" t="s">
        <v>28</v>
      </c>
      <c r="Q61" s="20">
        <f t="shared" si="2"/>
        <v>0</v>
      </c>
      <c r="R61" s="66">
        <f>$B$75</f>
        <v>0</v>
      </c>
      <c r="S61" s="61" t="s">
        <v>29</v>
      </c>
      <c r="T61" s="69">
        <f t="shared" si="3"/>
        <v>0</v>
      </c>
    </row>
    <row r="62" spans="1:20" x14ac:dyDescent="0.25">
      <c r="A62" s="3">
        <v>60</v>
      </c>
      <c r="B62" s="21">
        <f>APA_LLW3!$M$32</f>
        <v>1</v>
      </c>
      <c r="C62" s="21">
        <f>APA_LLW3!$M$49</f>
        <v>0.45833333333333337</v>
      </c>
      <c r="D62" s="21">
        <f>APA_LLW3!$L$58</f>
        <v>0.45882352941176469</v>
      </c>
      <c r="E62" s="21">
        <f>APA_LLW3!$M$62</f>
        <v>0.49999999999999978</v>
      </c>
      <c r="F62" s="21">
        <f>APA_LLW3!$M$64</f>
        <v>0.5</v>
      </c>
      <c r="G62" s="21">
        <f>APA_LLW3!$M$65</f>
        <v>0.5</v>
      </c>
      <c r="H62" s="21">
        <f t="shared" si="4"/>
        <v>2.6286764705882343E-2</v>
      </c>
      <c r="I62" s="66">
        <v>0</v>
      </c>
      <c r="J62" s="61">
        <v>0</v>
      </c>
      <c r="K62" s="20">
        <f t="shared" si="0"/>
        <v>0</v>
      </c>
      <c r="L62" s="66">
        <f>$B$70</f>
        <v>0.5</v>
      </c>
      <c r="M62" s="61" t="s">
        <v>27</v>
      </c>
      <c r="N62" s="20">
        <f t="shared" si="1"/>
        <v>1.3143382352941171E-2</v>
      </c>
      <c r="O62" s="66">
        <f>$B$70</f>
        <v>0.5</v>
      </c>
      <c r="P62" s="61" t="s">
        <v>27</v>
      </c>
      <c r="Q62" s="20">
        <f t="shared" si="2"/>
        <v>1.3143382352941171E-2</v>
      </c>
      <c r="R62" s="66">
        <f>$B$70</f>
        <v>0.5</v>
      </c>
      <c r="S62" s="61" t="s">
        <v>27</v>
      </c>
      <c r="T62" s="69">
        <f t="shared" si="3"/>
        <v>1.3143382352941171E-2</v>
      </c>
    </row>
    <row r="63" spans="1:20" x14ac:dyDescent="0.25">
      <c r="A63" s="3">
        <v>61</v>
      </c>
      <c r="B63" s="21">
        <f>APA_LLW3!$L$33</f>
        <v>0</v>
      </c>
      <c r="C63" s="21">
        <f>APA_LLW3!$L$50</f>
        <v>0.5</v>
      </c>
      <c r="D63" s="21">
        <f>APA_LLW3!$M$58</f>
        <v>0.54117647058823537</v>
      </c>
      <c r="E63" s="21">
        <f>APA_LLW3!$M$62</f>
        <v>0.49999999999999978</v>
      </c>
      <c r="F63" s="21">
        <f>APA_LLW3!$M$64</f>
        <v>0.5</v>
      </c>
      <c r="G63" s="21">
        <f>APA_LLW3!$M$65</f>
        <v>0.5</v>
      </c>
      <c r="H63" s="21">
        <f t="shared" si="4"/>
        <v>0</v>
      </c>
      <c r="I63" s="66">
        <f>$B$75</f>
        <v>0</v>
      </c>
      <c r="J63" s="61" t="s">
        <v>29</v>
      </c>
      <c r="K63" s="20">
        <f t="shared" si="0"/>
        <v>0</v>
      </c>
      <c r="L63" s="66">
        <f>$B$71</f>
        <v>0.75</v>
      </c>
      <c r="M63" s="61" t="s">
        <v>28</v>
      </c>
      <c r="N63" s="20">
        <f t="shared" si="1"/>
        <v>0</v>
      </c>
      <c r="O63" s="66">
        <f>$B$75</f>
        <v>0</v>
      </c>
      <c r="P63" s="61" t="s">
        <v>29</v>
      </c>
      <c r="Q63" s="20">
        <f t="shared" si="2"/>
        <v>0</v>
      </c>
      <c r="R63" s="66">
        <f>$B$71</f>
        <v>0.75</v>
      </c>
      <c r="S63" s="61" t="s">
        <v>28</v>
      </c>
      <c r="T63" s="69">
        <f t="shared" si="3"/>
        <v>0</v>
      </c>
    </row>
    <row r="64" spans="1:20" x14ac:dyDescent="0.25">
      <c r="A64" s="3">
        <v>62</v>
      </c>
      <c r="B64" s="21">
        <f>APA_LLW3!$M$33</f>
        <v>1</v>
      </c>
      <c r="C64" s="21">
        <f>APA_LLW3!$L$50</f>
        <v>0.5</v>
      </c>
      <c r="D64" s="21">
        <f>APA_LLW3!$M$58</f>
        <v>0.54117647058823537</v>
      </c>
      <c r="E64" s="21">
        <f>APA_LLW3!$M$62</f>
        <v>0.49999999999999978</v>
      </c>
      <c r="F64" s="21">
        <f>APA_LLW3!$M$64</f>
        <v>0.5</v>
      </c>
      <c r="G64" s="21">
        <f>APA_LLW3!$M$65</f>
        <v>0.5</v>
      </c>
      <c r="H64" s="21">
        <f t="shared" si="4"/>
        <v>3.3823529411764697E-2</v>
      </c>
      <c r="I64" s="66">
        <v>0</v>
      </c>
      <c r="J64" s="61">
        <v>0</v>
      </c>
      <c r="K64" s="20">
        <f t="shared" si="0"/>
        <v>0</v>
      </c>
      <c r="L64" s="66">
        <f>$B$73</f>
        <v>0.5</v>
      </c>
      <c r="M64" s="61" t="s">
        <v>62</v>
      </c>
      <c r="N64" s="20">
        <f t="shared" si="1"/>
        <v>1.6911764705882348E-2</v>
      </c>
      <c r="O64" s="66">
        <f>$B$74</f>
        <v>0</v>
      </c>
      <c r="P64" s="169" t="s">
        <v>63</v>
      </c>
      <c r="Q64" s="20">
        <f t="shared" si="2"/>
        <v>0</v>
      </c>
      <c r="R64" s="66">
        <f>$B$69</f>
        <v>1</v>
      </c>
      <c r="S64" s="61">
        <v>1</v>
      </c>
      <c r="T64" s="69">
        <f t="shared" si="3"/>
        <v>3.3823529411764697E-2</v>
      </c>
    </row>
    <row r="65" spans="1:22" x14ac:dyDescent="0.25">
      <c r="A65" s="3">
        <v>63</v>
      </c>
      <c r="B65" s="21">
        <f>APA_LLW3!$L$34</f>
        <v>0</v>
      </c>
      <c r="C65" s="21">
        <f>APA_LLW3!$M$50</f>
        <v>0.5</v>
      </c>
      <c r="D65" s="21">
        <f>APA_LLW3!$M$58</f>
        <v>0.54117647058823537</v>
      </c>
      <c r="E65" s="21">
        <f>APA_LLW3!$M$62</f>
        <v>0.49999999999999978</v>
      </c>
      <c r="F65" s="21">
        <f>APA_LLW3!$M$64</f>
        <v>0.5</v>
      </c>
      <c r="G65" s="21">
        <f>APA_LLW3!$M$65</f>
        <v>0.5</v>
      </c>
      <c r="H65" s="21">
        <f t="shared" si="4"/>
        <v>0</v>
      </c>
      <c r="I65" s="66">
        <f>$B$75</f>
        <v>0</v>
      </c>
      <c r="J65" s="61" t="s">
        <v>29</v>
      </c>
      <c r="K65" s="20">
        <f t="shared" si="0"/>
        <v>0</v>
      </c>
      <c r="L65" s="66">
        <f>$B$75</f>
        <v>0</v>
      </c>
      <c r="M65" s="61" t="s">
        <v>29</v>
      </c>
      <c r="N65" s="20">
        <f t="shared" si="1"/>
        <v>0</v>
      </c>
      <c r="O65" s="66">
        <f>$B$71</f>
        <v>0.75</v>
      </c>
      <c r="P65" s="61" t="s">
        <v>28</v>
      </c>
      <c r="Q65" s="20">
        <f t="shared" si="2"/>
        <v>0</v>
      </c>
      <c r="R65" s="66">
        <f>$B$71</f>
        <v>0.75</v>
      </c>
      <c r="S65" s="61" t="s">
        <v>28</v>
      </c>
      <c r="T65" s="69">
        <f t="shared" si="3"/>
        <v>0</v>
      </c>
    </row>
    <row r="66" spans="1:22" s="1" customFormat="1" x14ac:dyDescent="0.25">
      <c r="A66" s="4">
        <v>64</v>
      </c>
      <c r="B66" s="23">
        <f>APA_LLW3!$M$34</f>
        <v>1</v>
      </c>
      <c r="C66" s="23">
        <f>APA_LLW3!$M$50</f>
        <v>0.5</v>
      </c>
      <c r="D66" s="23">
        <f>APA_LLW3!$M$58</f>
        <v>0.54117647058823537</v>
      </c>
      <c r="E66" s="23">
        <f>APA_LLW3!$M$62</f>
        <v>0.49999999999999978</v>
      </c>
      <c r="F66" s="23">
        <f>APA_LLW3!$M$64</f>
        <v>0.5</v>
      </c>
      <c r="G66" s="23">
        <f>APA_LLW3!$M$65</f>
        <v>0.5</v>
      </c>
      <c r="H66" s="23">
        <f t="shared" si="4"/>
        <v>3.3823529411764697E-2</v>
      </c>
      <c r="I66" s="85">
        <v>0</v>
      </c>
      <c r="J66" s="63">
        <v>0</v>
      </c>
      <c r="K66" s="62">
        <f t="shared" si="0"/>
        <v>0</v>
      </c>
      <c r="L66" s="85">
        <f>$B$74</f>
        <v>0</v>
      </c>
      <c r="M66" s="63" t="s">
        <v>63</v>
      </c>
      <c r="N66" s="62">
        <f t="shared" si="1"/>
        <v>0</v>
      </c>
      <c r="O66" s="85">
        <f>$B$73</f>
        <v>0.5</v>
      </c>
      <c r="P66" s="63" t="s">
        <v>62</v>
      </c>
      <c r="Q66" s="62">
        <f t="shared" si="2"/>
        <v>1.6911764705882348E-2</v>
      </c>
      <c r="R66" s="85">
        <f>$B$69</f>
        <v>1</v>
      </c>
      <c r="S66" s="63">
        <v>1</v>
      </c>
      <c r="T66" s="70">
        <f t="shared" si="3"/>
        <v>3.3823529411764697E-2</v>
      </c>
    </row>
    <row r="67" spans="1:22" x14ac:dyDescent="0.25">
      <c r="B67" s="6"/>
      <c r="C67" s="6"/>
      <c r="D67" s="6"/>
      <c r="E67" s="6"/>
      <c r="F67" s="6"/>
      <c r="G67" s="6"/>
      <c r="H67" s="6">
        <f>SUM(H3:H66)</f>
        <v>1</v>
      </c>
      <c r="I67" s="5"/>
      <c r="J67" s="6"/>
      <c r="K67" s="21">
        <f>SUM(K3:K66)</f>
        <v>0.37499999999999989</v>
      </c>
      <c r="L67" s="22"/>
      <c r="M67" s="6"/>
      <c r="N67" s="21">
        <f>SUM(N3:N66)</f>
        <v>0.37499999999999994</v>
      </c>
      <c r="O67" s="22"/>
      <c r="P67" s="6"/>
      <c r="Q67" s="21">
        <f>SUM(Q3:Q66)</f>
        <v>0.37499999999999989</v>
      </c>
      <c r="R67" s="22"/>
      <c r="S67" s="6"/>
      <c r="T67" s="71">
        <f>SUM(T3:T66)</f>
        <v>0.37499999999999989</v>
      </c>
      <c r="V67" s="59">
        <f>K67+N67+Q67+T67</f>
        <v>1.4999999999999996</v>
      </c>
    </row>
    <row r="68" spans="1:22" ht="16.5" thickBot="1" x14ac:dyDescent="0.3">
      <c r="B68" s="6"/>
      <c r="C68" s="6"/>
      <c r="D68" s="6"/>
      <c r="E68" s="6"/>
      <c r="F68" s="6"/>
      <c r="G68" s="6"/>
      <c r="H68" s="6"/>
      <c r="I68" s="5"/>
      <c r="J68" s="6"/>
      <c r="K68" s="20">
        <f>ROUND(K67,13)</f>
        <v>0.375</v>
      </c>
      <c r="L68" s="20">
        <f t="shared" ref="L68:T68" si="7">ROUND(L67,13)</f>
        <v>0</v>
      </c>
      <c r="M68" s="20">
        <f t="shared" si="7"/>
        <v>0</v>
      </c>
      <c r="N68" s="20">
        <f t="shared" si="7"/>
        <v>0.375</v>
      </c>
      <c r="O68" s="20">
        <f t="shared" si="7"/>
        <v>0</v>
      </c>
      <c r="P68" s="20">
        <f t="shared" si="7"/>
        <v>0</v>
      </c>
      <c r="Q68" s="20">
        <f t="shared" si="7"/>
        <v>0.375</v>
      </c>
      <c r="R68" s="20">
        <f t="shared" si="7"/>
        <v>0</v>
      </c>
      <c r="S68" s="20">
        <f t="shared" si="7"/>
        <v>0</v>
      </c>
      <c r="T68" s="20">
        <f t="shared" si="7"/>
        <v>0.375</v>
      </c>
    </row>
    <row r="69" spans="1:22" x14ac:dyDescent="0.25">
      <c r="A69" s="10" t="s">
        <v>26</v>
      </c>
      <c r="B69" s="11">
        <f>1</f>
        <v>1</v>
      </c>
      <c r="C69" s="6"/>
      <c r="D69" s="6"/>
      <c r="E69" s="6"/>
      <c r="F69" s="6"/>
      <c r="G69" s="6"/>
      <c r="H69" s="6"/>
      <c r="I69" s="5"/>
      <c r="J69" s="6" t="s">
        <v>64</v>
      </c>
      <c r="K69" s="77">
        <f>K68/($B$69+$B$73+$B$74)</f>
        <v>0.25</v>
      </c>
      <c r="L69" s="78"/>
      <c r="M69" s="77"/>
      <c r="N69" s="77">
        <f>N68/($B$69+$B$73+$B$74)</f>
        <v>0.25</v>
      </c>
      <c r="O69" s="78"/>
      <c r="P69" s="77"/>
      <c r="Q69" s="77">
        <f>Q68/($B$69+$B$73+$B$74)</f>
        <v>0.25</v>
      </c>
      <c r="R69" s="78"/>
      <c r="S69" s="77"/>
      <c r="T69" s="77">
        <f>T68/($B$69+$B$73+$B$74)</f>
        <v>0.25</v>
      </c>
      <c r="U69" s="77">
        <f>K69+N69+Q69+T69</f>
        <v>1</v>
      </c>
    </row>
    <row r="70" spans="1:22" x14ac:dyDescent="0.25">
      <c r="A70" s="14" t="s">
        <v>27</v>
      </c>
      <c r="B70" s="15">
        <f>($B$69+$B$73+$B$74)/3</f>
        <v>0.5</v>
      </c>
      <c r="K70" s="77"/>
      <c r="L70" s="78"/>
      <c r="M70" s="77"/>
      <c r="N70" s="77"/>
      <c r="O70" s="78"/>
      <c r="P70" s="77"/>
      <c r="Q70" s="77"/>
      <c r="R70" s="78"/>
      <c r="S70" s="77"/>
      <c r="T70" s="79"/>
      <c r="U70" s="77"/>
    </row>
    <row r="71" spans="1:22" x14ac:dyDescent="0.25">
      <c r="A71" s="14" t="s">
        <v>28</v>
      </c>
      <c r="B71" s="15">
        <f>($B$69+$B$73)/2</f>
        <v>0.75</v>
      </c>
    </row>
    <row r="72" spans="1:22" x14ac:dyDescent="0.25">
      <c r="A72" s="16" t="s">
        <v>21</v>
      </c>
      <c r="B72" s="17">
        <f>($B$73+$B$74)/3</f>
        <v>0.16666666666666666</v>
      </c>
    </row>
    <row r="73" spans="1:22" x14ac:dyDescent="0.25">
      <c r="A73" s="16" t="s">
        <v>22</v>
      </c>
      <c r="B73" s="17">
        <f>APA_LLW3!$B$68</f>
        <v>0.5</v>
      </c>
    </row>
    <row r="74" spans="1:22" x14ac:dyDescent="0.25">
      <c r="A74" s="16" t="s">
        <v>23</v>
      </c>
      <c r="B74" s="17">
        <f>APA_LLW3!$B$69</f>
        <v>0</v>
      </c>
    </row>
    <row r="75" spans="1:22" x14ac:dyDescent="0.25">
      <c r="A75" s="16" t="s">
        <v>29</v>
      </c>
      <c r="B75" s="17">
        <f>$B$74/2</f>
        <v>0</v>
      </c>
    </row>
    <row r="76" spans="1:22" ht="16.5" thickBot="1" x14ac:dyDescent="0.3">
      <c r="A76" s="18" t="s">
        <v>30</v>
      </c>
      <c r="B76" s="19">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iq7aLkE7nFxvh05u2957F1KbLwfUyio5GZKhzWKTS3g5OZ5QEivkubMKv8fii2zsnIOGXssebcbicNODnEqLfg==" saltValue="3UPLKKSpHO0cwgQqnCXWkQ=="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8"/>
  <dimension ref="A1:T110"/>
  <sheetViews>
    <sheetView zoomScale="94" zoomScaleNormal="80" workbookViewId="0">
      <pane xSplit="3" ySplit="2" topLeftCell="D3" activePane="bottomRight" state="frozen"/>
      <selection pane="topRight" activeCell="H1" sqref="H1"/>
      <selection pane="bottomLeft" activeCell="A3" sqref="A3"/>
      <selection pane="bottomRight" activeCell="J3" sqref="J3:O65"/>
    </sheetView>
  </sheetViews>
  <sheetFormatPr baseColWidth="10" defaultColWidth="10.875" defaultRowHeight="15.75" x14ac:dyDescent="0.25"/>
  <cols>
    <col min="1" max="1" width="10.875" style="25"/>
    <col min="2" max="2" width="17.625" style="25" bestFit="1" customWidth="1"/>
    <col min="3" max="3" width="21" style="25" hidden="1" customWidth="1"/>
    <col min="4" max="4" width="17.875" style="25" bestFit="1" customWidth="1"/>
    <col min="5" max="5" width="19" style="25" bestFit="1" customWidth="1"/>
    <col min="6" max="9" width="20.87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80"/>
      <c r="E1" s="80"/>
      <c r="F1" s="306" t="s">
        <v>0</v>
      </c>
      <c r="G1" s="306"/>
      <c r="H1" s="306" t="s">
        <v>1</v>
      </c>
      <c r="I1" s="306"/>
      <c r="J1" s="306" t="s">
        <v>8</v>
      </c>
      <c r="K1" s="306"/>
      <c r="L1" s="306" t="s">
        <v>6</v>
      </c>
      <c r="M1" s="306"/>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73" t="s">
        <v>47</v>
      </c>
      <c r="K2" s="73" t="s">
        <v>48</v>
      </c>
      <c r="L2" s="73" t="s">
        <v>49</v>
      </c>
      <c r="M2" s="73" t="s">
        <v>50</v>
      </c>
      <c r="N2" s="73" t="s">
        <v>51</v>
      </c>
      <c r="O2" s="73" t="s">
        <v>52</v>
      </c>
      <c r="P2" s="73" t="s">
        <v>17</v>
      </c>
      <c r="Q2" s="74" t="s">
        <v>20</v>
      </c>
      <c r="R2" s="74" t="s">
        <v>18</v>
      </c>
      <c r="S2" s="29" t="s">
        <v>19</v>
      </c>
      <c r="T2" s="74"/>
    </row>
    <row r="3" spans="1:20" x14ac:dyDescent="0.25">
      <c r="A3" s="307" t="s">
        <v>55</v>
      </c>
      <c r="B3" s="25">
        <v>1</v>
      </c>
      <c r="D3" s="25">
        <v>2</v>
      </c>
      <c r="E3" s="25">
        <v>3</v>
      </c>
      <c r="F3" s="88">
        <f>$B$68*$B$108</f>
        <v>0.5</v>
      </c>
      <c r="G3" s="82">
        <f>$B$68*$B$109</f>
        <v>0.5</v>
      </c>
      <c r="H3" s="82">
        <f>$B$69*$B$108</f>
        <v>0</v>
      </c>
      <c r="I3" s="89">
        <f>$B$69*$B$109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N3+O3</f>
        <v>0.5</v>
      </c>
      <c r="Q3" s="28">
        <f>PRODUCT(NodeProb_LLW4!C3:G3)</f>
        <v>6.7647058823529421E-2</v>
      </c>
      <c r="R3" s="28">
        <f>$P3*$Q3</f>
        <v>3.3823529411764711E-2</v>
      </c>
      <c r="S3" s="302">
        <f>SUM(R3:R34)</f>
        <v>0.30165441176470587</v>
      </c>
    </row>
    <row r="4" spans="1:20" x14ac:dyDescent="0.25">
      <c r="A4" s="307"/>
      <c r="B4" s="25">
        <v>2</v>
      </c>
      <c r="D4" s="25">
        <v>2</v>
      </c>
      <c r="E4" s="25">
        <v>3</v>
      </c>
      <c r="F4" s="90">
        <f>$B$72*$B$108</f>
        <v>0.75</v>
      </c>
      <c r="G4" s="28">
        <f>$B$72*$B$109</f>
        <v>0.75</v>
      </c>
      <c r="H4" s="28">
        <f>$B$74*$B$108</f>
        <v>0</v>
      </c>
      <c r="I4" s="91">
        <f>$B$74*$B$109</f>
        <v>0</v>
      </c>
      <c r="J4" s="28">
        <f t="shared" si="0"/>
        <v>0</v>
      </c>
      <c r="K4" s="28">
        <f t="shared" si="1"/>
        <v>0</v>
      </c>
      <c r="L4" s="108">
        <f t="shared" ref="L4:L65" si="3">IF(AND($F4-$H4&gt;0,$G4-$I4=0),1,IF(AND($F4-$H4=0,$G4-$I4&gt;0),0,IF(AND($F4-$H4=0,$G4-$I4=0),0.5,IF(AND($F4-$H4&gt;0,$G4-$I4&gt;0,($F4-$H4)&gt;=($G4-$I4)),1-(($G4-$I4)/(2*($F4-$H4))),IF(AND($F4-$H4&gt;0,$G4-$I4&gt;0,($F4-$H4)&lt;($G4-$I4)),($F4-$H4)/(2*($G4-$I4)),IF(AND(($F4-$H4)&lt;0,($G4-$I4)&lt;0, ($F4-$H4)&gt;($G4-$I4)),1,IF(AND(($F4-$H4)&lt;0,($G4-$I4)&lt;0, ($F4-$H4)&lt;($G4-$I4)),0,IF(AND(($F4-$H4)&lt;0,($G4-$I4)&lt;0, ($F4-$H4)=($G4-$I4)),0.5, IF(AND($F4-$H4&lt;0,$G4-$I4&gt;=0),0,IF(AND($F4-$H4&gt;=0,$G4-$I4&lt;0),1,"Fehler"))))))))))</f>
        <v>0.5</v>
      </c>
      <c r="M4" s="30">
        <f t="shared" si="2"/>
        <v>0.5</v>
      </c>
      <c r="N4" s="28">
        <f t="shared" ref="N4:N65" si="4">IF(AND($F4-$H4&gt;0,$G4-$I4=0),0,IF(AND($F4-$H4=0,$G4-$I4&gt;0),0,IF(AND($F4-$H4=0,$G4-$I4=0),0,IF(AND($F4-$H4&gt;0,$G4-$I4&gt;0,($F4-$H4)&gt;=($G4-$I4)),(($G4-$I4)/(2)),IF(AND($F4-$H4&gt;0,$G4-$I4&gt;0,($F4-$H4)&lt;($G4-$I4)),(($F4-$H4)^2)/(2*($G4-$I4)),IF(AND(($F4-$H4)&lt;0,($G4-$I4)&lt;0, ($F4-$H4)&gt;($G4-$I4)),0,IF(AND(($F4-$H4)&lt;0,($G4-$I4)&lt;0, ($F4-$H4)&lt;($G4-$I4)),0,IF(AND(($F4-$H4)&lt;0,($G4-$I4)&lt;0, ($F4-$H4)=($G4-$I4)),0,IF(AND($F4-$H4&lt;0,$G4-$I4&gt;=0),0,IF(AND($F4-$H4&gt;=0,$G4-$I4&lt;0),0,"Fehler"))))))))))</f>
        <v>0.375</v>
      </c>
      <c r="O4" s="28">
        <f t="shared" ref="O4:O65" si="5">IF(AND($F4-$H4&gt;0,$G4-$I4=0),0,IF(AND($F4-$H4=0,$G4-$I4&gt;0),0,IF(AND($F4-$H4=0,$G4-$I4=0),0,IF(AND($F4-$H4&gt;0,$G4-$I4&gt;0,($F4-$H4)&gt;=($G4-$I4)),(($G4-$I4)^2)/(2*($F4-$H4)),IF(AND($F4-$H4&gt;0,$G4-$I4&gt;0,($F4-$H4)&lt;($G4-$I4)),($F4-$H4)/2,IF(AND(($F4-$H4)&lt;0,($G4-$I4)&lt;0, ($F4-$H4)&gt;($G4-$I4)),0,IF(AND(($F4-$H4)&lt;0,($G4-$I4)&lt;0, ($F4-$H4)&lt;($G4-$I4)),0,IF(AND(($F4-$H4)&lt;0,($G4-$I4)&lt;0, ($F4-$H4)=($G4-$I4)),0,IF(AND($F4-$H4&lt;0,$G4-$I4&gt;=0),0,IF(AND($F4-$H4&gt;=0,$G4-$I4&lt;0),0,"FEHLER"))))))))))</f>
        <v>0.375</v>
      </c>
      <c r="P4" s="28">
        <f t="shared" ref="P4:P65" si="6">N4+O4</f>
        <v>0.75</v>
      </c>
      <c r="Q4" s="28">
        <f>PRODUCT(NodeProb_LLW4!C5:G5)</f>
        <v>0</v>
      </c>
      <c r="R4" s="28">
        <f t="shared" ref="R4:R65" si="7">$P4*$Q4</f>
        <v>0</v>
      </c>
      <c r="S4" s="302"/>
    </row>
    <row r="5" spans="1:20" x14ac:dyDescent="0.25">
      <c r="A5" s="307"/>
      <c r="B5" s="25">
        <v>3</v>
      </c>
      <c r="D5" s="25">
        <v>1</v>
      </c>
      <c r="E5" s="25">
        <v>4</v>
      </c>
      <c r="F5" s="90">
        <f>$B$71*$B$107</f>
        <v>0.5</v>
      </c>
      <c r="G5" s="28">
        <f>$B$74*$B$110</f>
        <v>0</v>
      </c>
      <c r="H5" s="28">
        <f>$B$74*$B$107</f>
        <v>0</v>
      </c>
      <c r="I5" s="28">
        <f>0*$B$110</f>
        <v>0</v>
      </c>
      <c r="J5" s="28">
        <f t="shared" si="0"/>
        <v>0.5</v>
      </c>
      <c r="K5" s="28">
        <f t="shared" si="1"/>
        <v>0</v>
      </c>
      <c r="L5" s="108">
        <f t="shared" si="3"/>
        <v>1</v>
      </c>
      <c r="M5" s="30">
        <f t="shared" si="2"/>
        <v>0</v>
      </c>
      <c r="N5" s="28">
        <f t="shared" si="4"/>
        <v>0</v>
      </c>
      <c r="O5" s="28">
        <f t="shared" si="5"/>
        <v>0</v>
      </c>
      <c r="P5" s="28">
        <f t="shared" si="6"/>
        <v>0</v>
      </c>
      <c r="Q5" s="28">
        <f>PRODUCT(NodeProb_LLW4!C7:G7)</f>
        <v>2.6286764705882371E-2</v>
      </c>
      <c r="R5" s="28">
        <f t="shared" si="7"/>
        <v>0</v>
      </c>
      <c r="S5" s="302"/>
    </row>
    <row r="6" spans="1:20" x14ac:dyDescent="0.25">
      <c r="A6" s="307"/>
      <c r="B6" s="25">
        <v>4</v>
      </c>
      <c r="D6" s="25">
        <v>1</v>
      </c>
      <c r="E6" s="25">
        <v>4</v>
      </c>
      <c r="F6" s="90">
        <f>$B$68*$B$107</f>
        <v>0.5</v>
      </c>
      <c r="G6" s="28">
        <f>$B$73*$B$110</f>
        <v>0.16666666666666666</v>
      </c>
      <c r="H6" s="28">
        <f>$B$73*$B$107</f>
        <v>0.16666666666666666</v>
      </c>
      <c r="I6" s="28">
        <f>0*$B$110</f>
        <v>0</v>
      </c>
      <c r="J6" s="28">
        <f t="shared" si="0"/>
        <v>0.33333333333333337</v>
      </c>
      <c r="K6" s="28">
        <f t="shared" si="1"/>
        <v>0</v>
      </c>
      <c r="L6" s="108">
        <f t="shared" si="3"/>
        <v>0.75</v>
      </c>
      <c r="M6" s="30">
        <f t="shared" si="2"/>
        <v>0.25</v>
      </c>
      <c r="N6" s="28">
        <f t="shared" si="4"/>
        <v>8.3333333333333329E-2</v>
      </c>
      <c r="O6" s="28">
        <f t="shared" si="5"/>
        <v>4.1666666666666657E-2</v>
      </c>
      <c r="P6" s="28">
        <f t="shared" si="6"/>
        <v>0.12499999999999999</v>
      </c>
      <c r="Q6" s="28">
        <f>PRODUCT(NodeProb_LLW4!C9:G9)</f>
        <v>3.1066176470588264E-2</v>
      </c>
      <c r="R6" s="28">
        <f t="shared" si="7"/>
        <v>3.8832720588235325E-3</v>
      </c>
      <c r="S6" s="302"/>
    </row>
    <row r="7" spans="1:20" x14ac:dyDescent="0.25">
      <c r="A7" s="307"/>
      <c r="B7" s="25">
        <v>5</v>
      </c>
      <c r="D7" s="25">
        <v>2</v>
      </c>
      <c r="E7" s="25">
        <v>3</v>
      </c>
      <c r="F7" s="90">
        <f>$B$73*$B$108</f>
        <v>0.16666666666666666</v>
      </c>
      <c r="G7" s="28">
        <f>$B$68*$B$109</f>
        <v>0.5</v>
      </c>
      <c r="H7" s="28">
        <f>0*$B$108</f>
        <v>0</v>
      </c>
      <c r="I7" s="91">
        <f>$B$73*$B$109</f>
        <v>0.16666666666666666</v>
      </c>
      <c r="J7" s="28">
        <f t="shared" si="0"/>
        <v>0</v>
      </c>
      <c r="K7" s="28">
        <f t="shared" si="1"/>
        <v>0.33333333333333337</v>
      </c>
      <c r="L7" s="108">
        <f t="shared" si="3"/>
        <v>0.24999999999999994</v>
      </c>
      <c r="M7" s="30">
        <f t="shared" si="2"/>
        <v>0.75</v>
      </c>
      <c r="N7" s="28">
        <f t="shared" si="4"/>
        <v>4.1666666666666657E-2</v>
      </c>
      <c r="O7" s="28">
        <f t="shared" si="5"/>
        <v>8.3333333333333329E-2</v>
      </c>
      <c r="P7" s="28">
        <f t="shared" si="6"/>
        <v>0.12499999999999999</v>
      </c>
      <c r="Q7" s="28">
        <f>PRODUCT(NodeProb_LLW4!C11:G11)</f>
        <v>3.1066176470588219E-2</v>
      </c>
      <c r="R7" s="28">
        <f t="shared" si="7"/>
        <v>3.8832720588235269E-3</v>
      </c>
      <c r="S7" s="302"/>
    </row>
    <row r="8" spans="1:20" x14ac:dyDescent="0.25">
      <c r="A8" s="307"/>
      <c r="B8" s="25">
        <v>6</v>
      </c>
      <c r="D8" s="25">
        <v>2</v>
      </c>
      <c r="E8" s="25">
        <v>3</v>
      </c>
      <c r="F8" s="90">
        <f>$B$74*$B$108</f>
        <v>0</v>
      </c>
      <c r="G8" s="28">
        <f>$B$71*$B$109</f>
        <v>0.5</v>
      </c>
      <c r="H8" s="28">
        <f>0*$B$108</f>
        <v>0</v>
      </c>
      <c r="I8" s="91">
        <f>$B$74*$B$109</f>
        <v>0</v>
      </c>
      <c r="J8" s="28">
        <f t="shared" si="0"/>
        <v>0</v>
      </c>
      <c r="K8" s="28">
        <f t="shared" si="1"/>
        <v>0.5</v>
      </c>
      <c r="L8" s="108">
        <f t="shared" si="3"/>
        <v>0</v>
      </c>
      <c r="M8" s="30">
        <f t="shared" si="2"/>
        <v>1</v>
      </c>
      <c r="N8" s="28">
        <f t="shared" si="4"/>
        <v>0</v>
      </c>
      <c r="O8" s="28">
        <f t="shared" si="5"/>
        <v>0</v>
      </c>
      <c r="P8" s="28">
        <f t="shared" si="6"/>
        <v>0</v>
      </c>
      <c r="Q8" s="28">
        <f>PRODUCT(NodeProb_LLW4!C13:G13)</f>
        <v>2.6286764705882343E-2</v>
      </c>
      <c r="R8" s="28">
        <f t="shared" si="7"/>
        <v>0</v>
      </c>
      <c r="S8" s="302"/>
    </row>
    <row r="9" spans="1:20" x14ac:dyDescent="0.25">
      <c r="A9" s="307"/>
      <c r="B9" s="25">
        <v>7</v>
      </c>
      <c r="D9" s="25">
        <v>1</v>
      </c>
      <c r="E9" s="25">
        <v>4</v>
      </c>
      <c r="F9" s="90">
        <f>$B$72*$B$107</f>
        <v>0.75</v>
      </c>
      <c r="G9" s="28">
        <f>$B$72*$B$110</f>
        <v>0.75</v>
      </c>
      <c r="H9" s="28">
        <f>$B$74*$B$107</f>
        <v>0</v>
      </c>
      <c r="I9" s="91">
        <f>$B$74*$B$110</f>
        <v>0</v>
      </c>
      <c r="J9" s="28">
        <f t="shared" si="0"/>
        <v>0</v>
      </c>
      <c r="K9" s="28">
        <f t="shared" si="1"/>
        <v>0</v>
      </c>
      <c r="L9" s="108">
        <f t="shared" si="3"/>
        <v>0.5</v>
      </c>
      <c r="M9" s="30">
        <f t="shared" si="2"/>
        <v>0.5</v>
      </c>
      <c r="N9" s="28">
        <f t="shared" si="4"/>
        <v>0.375</v>
      </c>
      <c r="O9" s="28">
        <f t="shared" si="5"/>
        <v>0.375</v>
      </c>
      <c r="P9" s="28">
        <f t="shared" si="6"/>
        <v>0.75</v>
      </c>
      <c r="Q9" s="28">
        <f>PRODUCT(NodeProb_LLW4!C15:G15)</f>
        <v>0</v>
      </c>
      <c r="R9" s="28">
        <f t="shared" si="7"/>
        <v>0</v>
      </c>
      <c r="S9" s="302"/>
    </row>
    <row r="10" spans="1:20" s="29" customFormat="1" x14ac:dyDescent="0.25">
      <c r="A10" s="307"/>
      <c r="B10" s="29">
        <v>8</v>
      </c>
      <c r="D10" s="29">
        <v>1</v>
      </c>
      <c r="E10" s="29">
        <v>4</v>
      </c>
      <c r="F10" s="92">
        <f>$B$68*$B$107</f>
        <v>0.5</v>
      </c>
      <c r="G10" s="30">
        <f>$B$68*$B$110</f>
        <v>0.5</v>
      </c>
      <c r="H10" s="30">
        <f>$B$69*$B$107</f>
        <v>0</v>
      </c>
      <c r="I10" s="93">
        <f>$B$69*$B$110</f>
        <v>0</v>
      </c>
      <c r="J10" s="28">
        <f t="shared" si="0"/>
        <v>0</v>
      </c>
      <c r="K10" s="28">
        <f t="shared" si="1"/>
        <v>0</v>
      </c>
      <c r="L10" s="108">
        <f t="shared" si="3"/>
        <v>0.5</v>
      </c>
      <c r="M10" s="30">
        <f t="shared" si="2"/>
        <v>0.5</v>
      </c>
      <c r="N10" s="28">
        <f t="shared" si="4"/>
        <v>0.25</v>
      </c>
      <c r="O10" s="28">
        <f t="shared" si="5"/>
        <v>0.25</v>
      </c>
      <c r="P10" s="30">
        <f t="shared" si="6"/>
        <v>0.5</v>
      </c>
      <c r="Q10" s="30">
        <f>PRODUCT(NodeProb_LLW4!C17:G17)</f>
        <v>6.7647058823529393E-2</v>
      </c>
      <c r="R10" s="30">
        <f t="shared" si="7"/>
        <v>3.3823529411764697E-2</v>
      </c>
      <c r="S10" s="302"/>
    </row>
    <row r="11" spans="1:20" x14ac:dyDescent="0.25">
      <c r="A11" s="307"/>
      <c r="B11" s="25">
        <v>9</v>
      </c>
      <c r="D11" s="25">
        <v>2</v>
      </c>
      <c r="E11" s="25">
        <v>4</v>
      </c>
      <c r="F11" s="88">
        <f>$B$68*$B$108</f>
        <v>0.5</v>
      </c>
      <c r="G11" s="82">
        <f>$B$68*$B$110</f>
        <v>0.5</v>
      </c>
      <c r="H11" s="82">
        <f>$B$69*$B$108</f>
        <v>0</v>
      </c>
      <c r="I11" s="89">
        <f>$B$69*$B$110</f>
        <v>0</v>
      </c>
      <c r="J11" s="28">
        <f t="shared" si="0"/>
        <v>0</v>
      </c>
      <c r="K11" s="28">
        <f t="shared" si="1"/>
        <v>0</v>
      </c>
      <c r="L11" s="108">
        <f t="shared" si="3"/>
        <v>0.5</v>
      </c>
      <c r="M11" s="30">
        <f t="shared" si="2"/>
        <v>0.5</v>
      </c>
      <c r="N11" s="28">
        <f t="shared" si="4"/>
        <v>0.25</v>
      </c>
      <c r="O11" s="28">
        <f t="shared" si="5"/>
        <v>0.25</v>
      </c>
      <c r="P11" s="28">
        <f t="shared" si="6"/>
        <v>0.5</v>
      </c>
      <c r="Q11" s="28">
        <f>PRODUCT(NodeProb_LLW4!C19:G19)</f>
        <v>6.7647058823529421E-2</v>
      </c>
      <c r="R11" s="28">
        <f t="shared" si="7"/>
        <v>3.3823529411764711E-2</v>
      </c>
      <c r="S11" s="302"/>
    </row>
    <row r="12" spans="1:20" x14ac:dyDescent="0.25">
      <c r="A12" s="307"/>
      <c r="B12" s="25">
        <v>10</v>
      </c>
      <c r="D12" s="25">
        <v>2</v>
      </c>
      <c r="E12" s="25">
        <v>4</v>
      </c>
      <c r="F12" s="90">
        <f>$B$72*$B$108</f>
        <v>0.75</v>
      </c>
      <c r="G12" s="28">
        <f>$B$72*$B$110</f>
        <v>0.75</v>
      </c>
      <c r="H12" s="28">
        <f>$B$74*$B$108</f>
        <v>0</v>
      </c>
      <c r="I12" s="91">
        <f>$B$74*$B$110</f>
        <v>0</v>
      </c>
      <c r="J12" s="28">
        <f t="shared" si="0"/>
        <v>0</v>
      </c>
      <c r="K12" s="28">
        <f t="shared" si="1"/>
        <v>0</v>
      </c>
      <c r="L12" s="108">
        <f t="shared" si="3"/>
        <v>0.5</v>
      </c>
      <c r="M12" s="30">
        <f t="shared" si="2"/>
        <v>0.5</v>
      </c>
      <c r="N12" s="28">
        <f t="shared" si="4"/>
        <v>0.375</v>
      </c>
      <c r="O12" s="28">
        <f t="shared" si="5"/>
        <v>0.375</v>
      </c>
      <c r="P12" s="28">
        <f t="shared" si="6"/>
        <v>0.75</v>
      </c>
      <c r="Q12" s="28">
        <f>PRODUCT(NodeProb_LLW4!C21:G21)</f>
        <v>0</v>
      </c>
      <c r="R12" s="28">
        <f t="shared" si="7"/>
        <v>0</v>
      </c>
      <c r="S12" s="302"/>
    </row>
    <row r="13" spans="1:20" x14ac:dyDescent="0.25">
      <c r="A13" s="307"/>
      <c r="B13" s="25">
        <v>11</v>
      </c>
      <c r="D13" s="25">
        <v>1</v>
      </c>
      <c r="E13" s="25">
        <v>3</v>
      </c>
      <c r="F13" s="90">
        <f>$B$71*$B$107</f>
        <v>0.5</v>
      </c>
      <c r="G13" s="28">
        <f>$B$74*$B$109</f>
        <v>0</v>
      </c>
      <c r="H13" s="28">
        <f>$B$74*$B$107</f>
        <v>0</v>
      </c>
      <c r="I13" s="28">
        <f>0*$B$109</f>
        <v>0</v>
      </c>
      <c r="J13" s="28">
        <f t="shared" si="0"/>
        <v>0.5</v>
      </c>
      <c r="K13" s="28">
        <f t="shared" si="1"/>
        <v>0</v>
      </c>
      <c r="L13" s="108">
        <f t="shared" si="3"/>
        <v>1</v>
      </c>
      <c r="M13" s="30">
        <f t="shared" si="2"/>
        <v>0</v>
      </c>
      <c r="N13" s="28">
        <f t="shared" si="4"/>
        <v>0</v>
      </c>
      <c r="O13" s="28">
        <f t="shared" si="5"/>
        <v>0</v>
      </c>
      <c r="P13" s="28">
        <f t="shared" si="6"/>
        <v>0</v>
      </c>
      <c r="Q13" s="28">
        <f>PRODUCT(NodeProb_LLW4!C23:G23)</f>
        <v>2.6286764705882371E-2</v>
      </c>
      <c r="R13" s="28">
        <f t="shared" si="7"/>
        <v>0</v>
      </c>
      <c r="S13" s="302"/>
    </row>
    <row r="14" spans="1:20" x14ac:dyDescent="0.25">
      <c r="A14" s="307"/>
      <c r="B14" s="25">
        <v>12</v>
      </c>
      <c r="D14" s="25">
        <v>1</v>
      </c>
      <c r="E14" s="25">
        <v>3</v>
      </c>
      <c r="F14" s="90">
        <f>$B$68*$B$107</f>
        <v>0.5</v>
      </c>
      <c r="G14" s="28">
        <f>$B$73*$B$109</f>
        <v>0.16666666666666666</v>
      </c>
      <c r="H14" s="28">
        <f>$B$73*$B$107</f>
        <v>0.16666666666666666</v>
      </c>
      <c r="I14" s="28">
        <f>0*$B$109</f>
        <v>0</v>
      </c>
      <c r="J14" s="28">
        <f t="shared" si="0"/>
        <v>0.33333333333333337</v>
      </c>
      <c r="K14" s="28">
        <f t="shared" si="1"/>
        <v>0</v>
      </c>
      <c r="L14" s="108">
        <f t="shared" si="3"/>
        <v>0.75</v>
      </c>
      <c r="M14" s="30">
        <f t="shared" si="2"/>
        <v>0.25</v>
      </c>
      <c r="N14" s="28">
        <f t="shared" si="4"/>
        <v>8.3333333333333329E-2</v>
      </c>
      <c r="O14" s="28">
        <f t="shared" si="5"/>
        <v>4.1666666666666657E-2</v>
      </c>
      <c r="P14" s="28">
        <f t="shared" si="6"/>
        <v>0.12499999999999999</v>
      </c>
      <c r="Q14" s="28">
        <f>PRODUCT(NodeProb_LLW4!C25:G25)</f>
        <v>3.1066176470588264E-2</v>
      </c>
      <c r="R14" s="28">
        <f t="shared" si="7"/>
        <v>3.8832720588235325E-3</v>
      </c>
      <c r="S14" s="302"/>
    </row>
    <row r="15" spans="1:20" x14ac:dyDescent="0.25">
      <c r="A15" s="307"/>
      <c r="B15" s="25">
        <v>13</v>
      </c>
      <c r="D15" s="25">
        <v>2</v>
      </c>
      <c r="E15" s="25">
        <v>4</v>
      </c>
      <c r="F15" s="90">
        <f>$B$73*$B$108</f>
        <v>0.16666666666666666</v>
      </c>
      <c r="G15" s="28">
        <f>$B$68*$B$110</f>
        <v>0.5</v>
      </c>
      <c r="H15" s="28">
        <f>0*$B$108</f>
        <v>0</v>
      </c>
      <c r="I15" s="91">
        <f>$B$73*$B$110</f>
        <v>0.16666666666666666</v>
      </c>
      <c r="J15" s="28">
        <f t="shared" si="0"/>
        <v>0</v>
      </c>
      <c r="K15" s="28">
        <f t="shared" si="1"/>
        <v>0.33333333333333337</v>
      </c>
      <c r="L15" s="108">
        <f t="shared" si="3"/>
        <v>0.24999999999999994</v>
      </c>
      <c r="M15" s="30">
        <f t="shared" si="2"/>
        <v>0.75</v>
      </c>
      <c r="N15" s="28">
        <f t="shared" si="4"/>
        <v>4.1666666666666657E-2</v>
      </c>
      <c r="O15" s="28">
        <f t="shared" si="5"/>
        <v>8.3333333333333329E-2</v>
      </c>
      <c r="P15" s="28">
        <f t="shared" si="6"/>
        <v>0.12499999999999999</v>
      </c>
      <c r="Q15" s="28">
        <f>PRODUCT(NodeProb_LLW4!C27:G27)</f>
        <v>3.1066176470588219E-2</v>
      </c>
      <c r="R15" s="28">
        <f t="shared" si="7"/>
        <v>3.8832720588235269E-3</v>
      </c>
      <c r="S15" s="302"/>
    </row>
    <row r="16" spans="1:20" x14ac:dyDescent="0.25">
      <c r="A16" s="307"/>
      <c r="B16" s="25">
        <v>14</v>
      </c>
      <c r="D16" s="25">
        <v>2</v>
      </c>
      <c r="E16" s="25">
        <v>4</v>
      </c>
      <c r="F16" s="90">
        <f>$B$74*$B$108</f>
        <v>0</v>
      </c>
      <c r="G16" s="28">
        <f>$B$71*$B$110</f>
        <v>0.5</v>
      </c>
      <c r="H16" s="28">
        <f>0*$B$108</f>
        <v>0</v>
      </c>
      <c r="I16" s="91">
        <f>$B$74*$B$110</f>
        <v>0</v>
      </c>
      <c r="J16" s="28">
        <f t="shared" si="0"/>
        <v>0</v>
      </c>
      <c r="K16" s="28">
        <f t="shared" si="1"/>
        <v>0.5</v>
      </c>
      <c r="L16" s="108">
        <f t="shared" si="3"/>
        <v>0</v>
      </c>
      <c r="M16" s="30">
        <f t="shared" si="2"/>
        <v>1</v>
      </c>
      <c r="N16" s="28">
        <f t="shared" si="4"/>
        <v>0</v>
      </c>
      <c r="O16" s="28">
        <f t="shared" si="5"/>
        <v>0</v>
      </c>
      <c r="P16" s="28">
        <f t="shared" si="6"/>
        <v>0</v>
      </c>
      <c r="Q16" s="28">
        <f>PRODUCT(NodeProb_LLW4!C29:G29)</f>
        <v>2.6286764705882343E-2</v>
      </c>
      <c r="R16" s="28">
        <f t="shared" si="7"/>
        <v>0</v>
      </c>
      <c r="S16" s="302"/>
    </row>
    <row r="17" spans="1:19" x14ac:dyDescent="0.25">
      <c r="A17" s="307"/>
      <c r="B17" s="25">
        <v>15</v>
      </c>
      <c r="D17" s="25">
        <v>1</v>
      </c>
      <c r="E17" s="25">
        <v>3</v>
      </c>
      <c r="F17" s="90">
        <f>$B$72*$B$107</f>
        <v>0.75</v>
      </c>
      <c r="G17" s="28">
        <f>$B$72*$B$109</f>
        <v>0.75</v>
      </c>
      <c r="H17" s="28">
        <f>$B$74*$B$107</f>
        <v>0</v>
      </c>
      <c r="I17" s="91">
        <f>$B$74*$B$109</f>
        <v>0</v>
      </c>
      <c r="J17" s="28">
        <f t="shared" si="0"/>
        <v>0</v>
      </c>
      <c r="K17" s="28">
        <f t="shared" si="1"/>
        <v>0</v>
      </c>
      <c r="L17" s="108">
        <f t="shared" si="3"/>
        <v>0.5</v>
      </c>
      <c r="M17" s="30">
        <f t="shared" si="2"/>
        <v>0.5</v>
      </c>
      <c r="N17" s="28">
        <f t="shared" si="4"/>
        <v>0.375</v>
      </c>
      <c r="O17" s="28">
        <f t="shared" si="5"/>
        <v>0.375</v>
      </c>
      <c r="P17" s="28">
        <f t="shared" si="6"/>
        <v>0.75</v>
      </c>
      <c r="Q17" s="28">
        <f>PRODUCT(NodeProb_LLW4!C31:G31)</f>
        <v>0</v>
      </c>
      <c r="R17" s="28">
        <f t="shared" si="7"/>
        <v>0</v>
      </c>
      <c r="S17" s="302"/>
    </row>
    <row r="18" spans="1:19" s="29" customFormat="1" x14ac:dyDescent="0.25">
      <c r="A18" s="307"/>
      <c r="B18" s="29">
        <v>16</v>
      </c>
      <c r="D18" s="29">
        <v>1</v>
      </c>
      <c r="E18" s="29">
        <v>3</v>
      </c>
      <c r="F18" s="92">
        <f>$B$68*$B$107</f>
        <v>0.5</v>
      </c>
      <c r="G18" s="30">
        <f>$B$68*$B$109</f>
        <v>0.5</v>
      </c>
      <c r="H18" s="30">
        <f>$B$69*$B$107</f>
        <v>0</v>
      </c>
      <c r="I18" s="93">
        <f>$B$69*$B$109</f>
        <v>0</v>
      </c>
      <c r="J18" s="28">
        <f t="shared" si="0"/>
        <v>0</v>
      </c>
      <c r="K18" s="28">
        <f t="shared" si="1"/>
        <v>0</v>
      </c>
      <c r="L18" s="108">
        <f t="shared" si="3"/>
        <v>0.5</v>
      </c>
      <c r="M18" s="30">
        <f t="shared" si="2"/>
        <v>0.5</v>
      </c>
      <c r="N18" s="28">
        <f t="shared" si="4"/>
        <v>0.25</v>
      </c>
      <c r="O18" s="28">
        <f t="shared" si="5"/>
        <v>0.25</v>
      </c>
      <c r="P18" s="30">
        <f t="shared" si="6"/>
        <v>0.5</v>
      </c>
      <c r="Q18" s="30">
        <f>PRODUCT(NodeProb_LLW4!C33:G33)</f>
        <v>6.7647058823529393E-2</v>
      </c>
      <c r="R18" s="30">
        <f t="shared" si="7"/>
        <v>3.3823529411764697E-2</v>
      </c>
      <c r="S18" s="302"/>
    </row>
    <row r="19" spans="1:19" x14ac:dyDescent="0.25">
      <c r="A19" s="307"/>
      <c r="B19" s="25">
        <v>17</v>
      </c>
      <c r="D19" s="25">
        <v>1</v>
      </c>
      <c r="E19" s="25">
        <v>3</v>
      </c>
      <c r="F19" s="88">
        <f>$B$68*$B$107</f>
        <v>0.5</v>
      </c>
      <c r="G19" s="82">
        <f>$B$68*$B$109</f>
        <v>0.5</v>
      </c>
      <c r="H19" s="82">
        <f>$B$69*$B$107</f>
        <v>0</v>
      </c>
      <c r="I19" s="89">
        <f>$B$69*$B$109</f>
        <v>0</v>
      </c>
      <c r="J19" s="28">
        <f t="shared" si="0"/>
        <v>0</v>
      </c>
      <c r="K19" s="28">
        <f t="shared" si="1"/>
        <v>0</v>
      </c>
      <c r="L19" s="108">
        <f t="shared" si="3"/>
        <v>0.5</v>
      </c>
      <c r="M19" s="30">
        <f t="shared" si="2"/>
        <v>0.5</v>
      </c>
      <c r="N19" s="28">
        <f t="shared" si="4"/>
        <v>0.25</v>
      </c>
      <c r="O19" s="28">
        <f t="shared" si="5"/>
        <v>0.25</v>
      </c>
      <c r="P19" s="28">
        <f t="shared" si="6"/>
        <v>0.5</v>
      </c>
      <c r="Q19" s="28">
        <f>PRODUCT(NodeProb_LLW4!C35:G35)</f>
        <v>6.7647058823529421E-2</v>
      </c>
      <c r="R19" s="28">
        <f t="shared" si="7"/>
        <v>3.3823529411764711E-2</v>
      </c>
      <c r="S19" s="302"/>
    </row>
    <row r="20" spans="1:19" x14ac:dyDescent="0.25">
      <c r="A20" s="307"/>
      <c r="B20" s="25">
        <v>18</v>
      </c>
      <c r="D20" s="25">
        <v>1</v>
      </c>
      <c r="E20" s="25">
        <v>3</v>
      </c>
      <c r="F20" s="90">
        <f>$B$72*$B$107</f>
        <v>0.75</v>
      </c>
      <c r="G20" s="28">
        <f>$B$72*$B$109</f>
        <v>0.75</v>
      </c>
      <c r="H20" s="28">
        <f>$B$74*$B$107</f>
        <v>0</v>
      </c>
      <c r="I20" s="91">
        <f>$B$74*$B$109</f>
        <v>0</v>
      </c>
      <c r="J20" s="28">
        <f t="shared" si="0"/>
        <v>0</v>
      </c>
      <c r="K20" s="28">
        <f t="shared" si="1"/>
        <v>0</v>
      </c>
      <c r="L20" s="108">
        <f t="shared" si="3"/>
        <v>0.5</v>
      </c>
      <c r="M20" s="30">
        <f t="shared" si="2"/>
        <v>0.5</v>
      </c>
      <c r="N20" s="28">
        <f t="shared" si="4"/>
        <v>0.375</v>
      </c>
      <c r="O20" s="28">
        <f t="shared" si="5"/>
        <v>0.375</v>
      </c>
      <c r="P20" s="28">
        <f t="shared" si="6"/>
        <v>0.75</v>
      </c>
      <c r="Q20" s="28">
        <f>PRODUCT(NodeProb_LLW4!C37:G37)</f>
        <v>0</v>
      </c>
      <c r="R20" s="28">
        <f t="shared" si="7"/>
        <v>0</v>
      </c>
      <c r="S20" s="302"/>
    </row>
    <row r="21" spans="1:19" x14ac:dyDescent="0.25">
      <c r="A21" s="307"/>
      <c r="B21" s="25">
        <v>19</v>
      </c>
      <c r="D21" s="25">
        <v>2</v>
      </c>
      <c r="E21" s="25">
        <v>4</v>
      </c>
      <c r="F21" s="90">
        <f>$B$71*$B$108</f>
        <v>0.5</v>
      </c>
      <c r="G21" s="28">
        <f>$B$74*$B$110</f>
        <v>0</v>
      </c>
      <c r="H21" s="28">
        <f>$B$74*$B$108</f>
        <v>0</v>
      </c>
      <c r="I21" s="28">
        <f>0*$B$110</f>
        <v>0</v>
      </c>
      <c r="J21" s="28">
        <f t="shared" si="0"/>
        <v>0.5</v>
      </c>
      <c r="K21" s="28">
        <f t="shared" si="1"/>
        <v>0</v>
      </c>
      <c r="L21" s="108">
        <f t="shared" si="3"/>
        <v>1</v>
      </c>
      <c r="M21" s="30">
        <f t="shared" si="2"/>
        <v>0</v>
      </c>
      <c r="N21" s="28">
        <f t="shared" si="4"/>
        <v>0</v>
      </c>
      <c r="O21" s="28">
        <f t="shared" si="5"/>
        <v>0</v>
      </c>
      <c r="P21" s="28">
        <f t="shared" si="6"/>
        <v>0</v>
      </c>
      <c r="Q21" s="28">
        <f>PRODUCT(NodeProb_LLW4!C39:G39)</f>
        <v>2.6286764705882371E-2</v>
      </c>
      <c r="R21" s="28">
        <f t="shared" si="7"/>
        <v>0</v>
      </c>
      <c r="S21" s="302"/>
    </row>
    <row r="22" spans="1:19" x14ac:dyDescent="0.25">
      <c r="A22" s="307"/>
      <c r="B22" s="25">
        <v>20</v>
      </c>
      <c r="D22" s="25">
        <v>2</v>
      </c>
      <c r="E22" s="25">
        <v>4</v>
      </c>
      <c r="F22" s="90">
        <f>$B$68*$B$108</f>
        <v>0.5</v>
      </c>
      <c r="G22" s="28">
        <f>$B$73*$B$110</f>
        <v>0.16666666666666666</v>
      </c>
      <c r="H22" s="28">
        <f>$B$73*$B$108</f>
        <v>0.16666666666666666</v>
      </c>
      <c r="I22" s="28">
        <f>0*$B$110</f>
        <v>0</v>
      </c>
      <c r="J22" s="28">
        <f t="shared" si="0"/>
        <v>0.33333333333333337</v>
      </c>
      <c r="K22" s="28">
        <f t="shared" si="1"/>
        <v>0</v>
      </c>
      <c r="L22" s="108">
        <f t="shared" si="3"/>
        <v>0.75</v>
      </c>
      <c r="M22" s="30">
        <f t="shared" si="2"/>
        <v>0.25</v>
      </c>
      <c r="N22" s="28">
        <f t="shared" si="4"/>
        <v>8.3333333333333329E-2</v>
      </c>
      <c r="O22" s="28">
        <f t="shared" si="5"/>
        <v>4.1666666666666657E-2</v>
      </c>
      <c r="P22" s="28">
        <f t="shared" si="6"/>
        <v>0.12499999999999999</v>
      </c>
      <c r="Q22" s="28">
        <f>PRODUCT(NodeProb_LLW4!C41:G41)</f>
        <v>3.1066176470588264E-2</v>
      </c>
      <c r="R22" s="28">
        <f t="shared" si="7"/>
        <v>3.8832720588235325E-3</v>
      </c>
      <c r="S22" s="302"/>
    </row>
    <row r="23" spans="1:19" x14ac:dyDescent="0.25">
      <c r="A23" s="307"/>
      <c r="B23" s="25">
        <v>21</v>
      </c>
      <c r="D23" s="25">
        <v>1</v>
      </c>
      <c r="E23" s="25">
        <v>3</v>
      </c>
      <c r="F23" s="90">
        <f>$B$73*$B$107</f>
        <v>0.16666666666666666</v>
      </c>
      <c r="G23" s="28">
        <f>$B$68*$B$109</f>
        <v>0.5</v>
      </c>
      <c r="H23" s="28">
        <f>0*$B$107</f>
        <v>0</v>
      </c>
      <c r="I23" s="91">
        <f>$B$73*$B$109</f>
        <v>0.16666666666666666</v>
      </c>
      <c r="J23" s="28">
        <f t="shared" si="0"/>
        <v>0</v>
      </c>
      <c r="K23" s="28">
        <f t="shared" si="1"/>
        <v>0.33333333333333337</v>
      </c>
      <c r="L23" s="108">
        <f t="shared" si="3"/>
        <v>0.24999999999999994</v>
      </c>
      <c r="M23" s="30">
        <f t="shared" si="2"/>
        <v>0.75</v>
      </c>
      <c r="N23" s="28">
        <f t="shared" si="4"/>
        <v>4.1666666666666657E-2</v>
      </c>
      <c r="O23" s="28">
        <f t="shared" si="5"/>
        <v>8.3333333333333329E-2</v>
      </c>
      <c r="P23" s="28">
        <f t="shared" si="6"/>
        <v>0.12499999999999999</v>
      </c>
      <c r="Q23" s="28">
        <f>PRODUCT(NodeProb_LLW4!C43:G43)</f>
        <v>3.1066176470588219E-2</v>
      </c>
      <c r="R23" s="28">
        <f t="shared" si="7"/>
        <v>3.8832720588235269E-3</v>
      </c>
      <c r="S23" s="302"/>
    </row>
    <row r="24" spans="1:19" x14ac:dyDescent="0.25">
      <c r="A24" s="307"/>
      <c r="B24" s="25">
        <v>22</v>
      </c>
      <c r="D24" s="25">
        <v>1</v>
      </c>
      <c r="E24" s="25">
        <v>3</v>
      </c>
      <c r="F24" s="90">
        <f>$B$74*$B$107</f>
        <v>0</v>
      </c>
      <c r="G24" s="28">
        <f>$B$71*$B$109</f>
        <v>0.5</v>
      </c>
      <c r="H24" s="28">
        <f>0*$B$107</f>
        <v>0</v>
      </c>
      <c r="I24" s="91">
        <f>$B$74*$B$109</f>
        <v>0</v>
      </c>
      <c r="J24" s="28">
        <f t="shared" si="0"/>
        <v>0</v>
      </c>
      <c r="K24" s="28">
        <f t="shared" si="1"/>
        <v>0.5</v>
      </c>
      <c r="L24" s="108">
        <f t="shared" si="3"/>
        <v>0</v>
      </c>
      <c r="M24" s="30">
        <f t="shared" si="2"/>
        <v>1</v>
      </c>
      <c r="N24" s="28">
        <f t="shared" si="4"/>
        <v>0</v>
      </c>
      <c r="O24" s="28">
        <f t="shared" si="5"/>
        <v>0</v>
      </c>
      <c r="P24" s="28">
        <f t="shared" si="6"/>
        <v>0</v>
      </c>
      <c r="Q24" s="28">
        <f>PRODUCT(NodeProb_LLW4!C45:G45)</f>
        <v>2.6286764705882343E-2</v>
      </c>
      <c r="R24" s="28">
        <f t="shared" si="7"/>
        <v>0</v>
      </c>
      <c r="S24" s="302"/>
    </row>
    <row r="25" spans="1:19" x14ac:dyDescent="0.25">
      <c r="A25" s="307"/>
      <c r="B25" s="25">
        <v>23</v>
      </c>
      <c r="D25" s="9">
        <v>2</v>
      </c>
      <c r="E25" s="25">
        <v>4</v>
      </c>
      <c r="F25" s="90">
        <f>$B$72*$B$108</f>
        <v>0.75</v>
      </c>
      <c r="G25" s="28">
        <f>$B$72*$B$110</f>
        <v>0.75</v>
      </c>
      <c r="H25" s="28">
        <f>$B$74*$B$108</f>
        <v>0</v>
      </c>
      <c r="I25" s="91">
        <f>$B$74*$B$110</f>
        <v>0</v>
      </c>
      <c r="J25" s="28">
        <f t="shared" si="0"/>
        <v>0</v>
      </c>
      <c r="K25" s="28">
        <f t="shared" si="1"/>
        <v>0</v>
      </c>
      <c r="L25" s="108">
        <f t="shared" si="3"/>
        <v>0.5</v>
      </c>
      <c r="M25" s="30">
        <f t="shared" si="2"/>
        <v>0.5</v>
      </c>
      <c r="N25" s="28">
        <f t="shared" si="4"/>
        <v>0.375</v>
      </c>
      <c r="O25" s="28">
        <f t="shared" si="5"/>
        <v>0.375</v>
      </c>
      <c r="P25" s="28">
        <f t="shared" si="6"/>
        <v>0.75</v>
      </c>
      <c r="Q25" s="28">
        <f>PRODUCT(NodeProb_LLW4!C47:G47)</f>
        <v>0</v>
      </c>
      <c r="R25" s="28">
        <f t="shared" si="7"/>
        <v>0</v>
      </c>
      <c r="S25" s="302"/>
    </row>
    <row r="26" spans="1:19" s="29" customFormat="1" x14ac:dyDescent="0.25">
      <c r="A26" s="307"/>
      <c r="B26" s="29">
        <v>24</v>
      </c>
      <c r="D26" s="58">
        <v>2</v>
      </c>
      <c r="E26" s="29">
        <v>4</v>
      </c>
      <c r="F26" s="92">
        <f>$B$68*$B$108</f>
        <v>0.5</v>
      </c>
      <c r="G26" s="30">
        <f>$B$68*$B$110</f>
        <v>0.5</v>
      </c>
      <c r="H26" s="30">
        <f>$B$69*$B$108</f>
        <v>0</v>
      </c>
      <c r="I26" s="93">
        <f>$B$69*$B$110</f>
        <v>0</v>
      </c>
      <c r="J26" s="28">
        <f t="shared" si="0"/>
        <v>0</v>
      </c>
      <c r="K26" s="28">
        <f t="shared" si="1"/>
        <v>0</v>
      </c>
      <c r="L26" s="108">
        <f t="shared" si="3"/>
        <v>0.5</v>
      </c>
      <c r="M26" s="30">
        <f t="shared" si="2"/>
        <v>0.5</v>
      </c>
      <c r="N26" s="28">
        <f t="shared" si="4"/>
        <v>0.25</v>
      </c>
      <c r="O26" s="28">
        <f t="shared" si="5"/>
        <v>0.25</v>
      </c>
      <c r="P26" s="30">
        <f t="shared" si="6"/>
        <v>0.5</v>
      </c>
      <c r="Q26" s="30">
        <f>PRODUCT(NodeProb_LLW4!C49:G49)</f>
        <v>6.7647058823529393E-2</v>
      </c>
      <c r="R26" s="30">
        <f t="shared" si="7"/>
        <v>3.3823529411764697E-2</v>
      </c>
      <c r="S26" s="302"/>
    </row>
    <row r="27" spans="1:19" x14ac:dyDescent="0.25">
      <c r="A27" s="307"/>
      <c r="B27" s="25">
        <v>25</v>
      </c>
      <c r="D27" s="9">
        <v>1</v>
      </c>
      <c r="E27" s="25">
        <v>4</v>
      </c>
      <c r="F27" s="88">
        <f>$B$68*$B$107</f>
        <v>0.5</v>
      </c>
      <c r="G27" s="82">
        <f>$B$68*$B$110</f>
        <v>0.5</v>
      </c>
      <c r="H27" s="82">
        <f>$B$69*$B$107</f>
        <v>0</v>
      </c>
      <c r="I27" s="89">
        <f>$B$69*$B$110</f>
        <v>0</v>
      </c>
      <c r="J27" s="28">
        <f t="shared" si="0"/>
        <v>0</v>
      </c>
      <c r="K27" s="28">
        <f t="shared" si="1"/>
        <v>0</v>
      </c>
      <c r="L27" s="108">
        <f t="shared" si="3"/>
        <v>0.5</v>
      </c>
      <c r="M27" s="30">
        <f t="shared" si="2"/>
        <v>0.5</v>
      </c>
      <c r="N27" s="28">
        <f t="shared" si="4"/>
        <v>0.25</v>
      </c>
      <c r="O27" s="28">
        <f t="shared" si="5"/>
        <v>0.25</v>
      </c>
      <c r="P27" s="28">
        <f t="shared" si="6"/>
        <v>0.5</v>
      </c>
      <c r="Q27" s="28">
        <f>PRODUCT(NodeProb_LLW4!C51:G51)</f>
        <v>6.7647058823529421E-2</v>
      </c>
      <c r="R27" s="28">
        <f t="shared" si="7"/>
        <v>3.3823529411764711E-2</v>
      </c>
      <c r="S27" s="302"/>
    </row>
    <row r="28" spans="1:19" x14ac:dyDescent="0.25">
      <c r="A28" s="307"/>
      <c r="B28" s="25">
        <v>26</v>
      </c>
      <c r="D28" s="9">
        <v>1</v>
      </c>
      <c r="E28" s="25">
        <v>4</v>
      </c>
      <c r="F28" s="90">
        <f>$B$72*$B$107</f>
        <v>0.75</v>
      </c>
      <c r="G28" s="28">
        <f>$B$72*$B$110</f>
        <v>0.75</v>
      </c>
      <c r="H28" s="28">
        <f>$B$74*$B$107</f>
        <v>0</v>
      </c>
      <c r="I28" s="91">
        <f>$B$74*$B$110</f>
        <v>0</v>
      </c>
      <c r="J28" s="28">
        <f t="shared" si="0"/>
        <v>0</v>
      </c>
      <c r="K28" s="28">
        <f t="shared" si="1"/>
        <v>0</v>
      </c>
      <c r="L28" s="108">
        <f t="shared" si="3"/>
        <v>0.5</v>
      </c>
      <c r="M28" s="30">
        <f t="shared" si="2"/>
        <v>0.5</v>
      </c>
      <c r="N28" s="28">
        <f t="shared" si="4"/>
        <v>0.375</v>
      </c>
      <c r="O28" s="28">
        <f t="shared" si="5"/>
        <v>0.375</v>
      </c>
      <c r="P28" s="28">
        <f t="shared" si="6"/>
        <v>0.75</v>
      </c>
      <c r="Q28" s="28">
        <f>PRODUCT(NodeProb_LLW4!C53:G53)</f>
        <v>0</v>
      </c>
      <c r="R28" s="28">
        <f t="shared" si="7"/>
        <v>0</v>
      </c>
      <c r="S28" s="302"/>
    </row>
    <row r="29" spans="1:19" x14ac:dyDescent="0.25">
      <c r="A29" s="307"/>
      <c r="B29" s="25">
        <v>27</v>
      </c>
      <c r="D29" s="9">
        <v>2</v>
      </c>
      <c r="E29" s="25">
        <v>3</v>
      </c>
      <c r="F29" s="90">
        <f>$B$71*$B$108</f>
        <v>0.5</v>
      </c>
      <c r="G29" s="28">
        <f>$B$74*$B$109</f>
        <v>0</v>
      </c>
      <c r="H29" s="28">
        <f>$B$74*$B$108</f>
        <v>0</v>
      </c>
      <c r="I29" s="28">
        <f>0*$B$109</f>
        <v>0</v>
      </c>
      <c r="J29" s="28">
        <f t="shared" si="0"/>
        <v>0.5</v>
      </c>
      <c r="K29" s="28">
        <f t="shared" si="1"/>
        <v>0</v>
      </c>
      <c r="L29" s="108">
        <f t="shared" si="3"/>
        <v>1</v>
      </c>
      <c r="M29" s="30">
        <f t="shared" si="2"/>
        <v>0</v>
      </c>
      <c r="N29" s="28">
        <f t="shared" si="4"/>
        <v>0</v>
      </c>
      <c r="O29" s="28">
        <f t="shared" si="5"/>
        <v>0</v>
      </c>
      <c r="P29" s="28">
        <f t="shared" si="6"/>
        <v>0</v>
      </c>
      <c r="Q29" s="28">
        <f>PRODUCT(NodeProb_LLW4!C55:G55)</f>
        <v>2.6286764705882371E-2</v>
      </c>
      <c r="R29" s="28">
        <f t="shared" si="7"/>
        <v>0</v>
      </c>
      <c r="S29" s="302"/>
    </row>
    <row r="30" spans="1:19" x14ac:dyDescent="0.25">
      <c r="A30" s="307"/>
      <c r="B30" s="25">
        <v>28</v>
      </c>
      <c r="D30" s="9">
        <v>2</v>
      </c>
      <c r="E30" s="25">
        <v>3</v>
      </c>
      <c r="F30" s="90">
        <f>$B$68*$B$108</f>
        <v>0.5</v>
      </c>
      <c r="G30" s="28">
        <f>$B$73*$B$109</f>
        <v>0.16666666666666666</v>
      </c>
      <c r="H30" s="28">
        <f>$B$73*$B$108</f>
        <v>0.16666666666666666</v>
      </c>
      <c r="I30" s="28">
        <f>0*$B$109</f>
        <v>0</v>
      </c>
      <c r="J30" s="28">
        <f t="shared" si="0"/>
        <v>0.33333333333333337</v>
      </c>
      <c r="K30" s="28">
        <f t="shared" si="1"/>
        <v>0</v>
      </c>
      <c r="L30" s="108">
        <f t="shared" si="3"/>
        <v>0.75</v>
      </c>
      <c r="M30" s="30">
        <f t="shared" si="2"/>
        <v>0.25</v>
      </c>
      <c r="N30" s="28">
        <f t="shared" si="4"/>
        <v>8.3333333333333329E-2</v>
      </c>
      <c r="O30" s="28">
        <f t="shared" si="5"/>
        <v>4.1666666666666657E-2</v>
      </c>
      <c r="P30" s="28">
        <f t="shared" si="6"/>
        <v>0.12499999999999999</v>
      </c>
      <c r="Q30" s="28">
        <f>PRODUCT(NodeProb_LLW4!C57:G57)</f>
        <v>3.1066176470588264E-2</v>
      </c>
      <c r="R30" s="28">
        <f t="shared" si="7"/>
        <v>3.8832720588235325E-3</v>
      </c>
      <c r="S30" s="302"/>
    </row>
    <row r="31" spans="1:19" x14ac:dyDescent="0.25">
      <c r="A31" s="307"/>
      <c r="B31" s="25">
        <v>29</v>
      </c>
      <c r="D31" s="9">
        <v>1</v>
      </c>
      <c r="E31" s="25">
        <v>4</v>
      </c>
      <c r="F31" s="90">
        <f>$B$73*$B$107</f>
        <v>0.16666666666666666</v>
      </c>
      <c r="G31" s="28">
        <f>$B$68*$B$110</f>
        <v>0.5</v>
      </c>
      <c r="H31" s="28">
        <f>0*$B$107</f>
        <v>0</v>
      </c>
      <c r="I31" s="91">
        <f>$B$73*$B$110</f>
        <v>0.16666666666666666</v>
      </c>
      <c r="J31" s="28">
        <f t="shared" si="0"/>
        <v>0</v>
      </c>
      <c r="K31" s="28">
        <f t="shared" si="1"/>
        <v>0.33333333333333337</v>
      </c>
      <c r="L31" s="108">
        <f t="shared" si="3"/>
        <v>0.24999999999999994</v>
      </c>
      <c r="M31" s="30">
        <f t="shared" si="2"/>
        <v>0.75</v>
      </c>
      <c r="N31" s="28">
        <f t="shared" si="4"/>
        <v>4.1666666666666657E-2</v>
      </c>
      <c r="O31" s="28">
        <f t="shared" si="5"/>
        <v>8.3333333333333329E-2</v>
      </c>
      <c r="P31" s="28">
        <f t="shared" si="6"/>
        <v>0.12499999999999999</v>
      </c>
      <c r="Q31" s="28">
        <f>PRODUCT(NodeProb_LLW4!C59:G59)</f>
        <v>3.1066176470588219E-2</v>
      </c>
      <c r="R31" s="28">
        <f t="shared" si="7"/>
        <v>3.8832720588235269E-3</v>
      </c>
      <c r="S31" s="302"/>
    </row>
    <row r="32" spans="1:19" x14ac:dyDescent="0.25">
      <c r="A32" s="307"/>
      <c r="B32" s="25">
        <v>30</v>
      </c>
      <c r="D32" s="9">
        <v>1</v>
      </c>
      <c r="E32" s="25">
        <v>4</v>
      </c>
      <c r="F32" s="90">
        <f>$B$74*$B$107</f>
        <v>0</v>
      </c>
      <c r="G32" s="28">
        <f>$B$71*$B$110</f>
        <v>0.5</v>
      </c>
      <c r="H32" s="28">
        <f>0*$B$107</f>
        <v>0</v>
      </c>
      <c r="I32" s="91">
        <f>$B$74*$B$110</f>
        <v>0</v>
      </c>
      <c r="J32" s="28">
        <f t="shared" si="0"/>
        <v>0</v>
      </c>
      <c r="K32" s="28">
        <f t="shared" si="1"/>
        <v>0.5</v>
      </c>
      <c r="L32" s="108">
        <f t="shared" si="3"/>
        <v>0</v>
      </c>
      <c r="M32" s="30">
        <f t="shared" si="2"/>
        <v>1</v>
      </c>
      <c r="N32" s="28">
        <f t="shared" si="4"/>
        <v>0</v>
      </c>
      <c r="O32" s="28">
        <f t="shared" si="5"/>
        <v>0</v>
      </c>
      <c r="P32" s="28">
        <f t="shared" si="6"/>
        <v>0</v>
      </c>
      <c r="Q32" s="28">
        <f>PRODUCT(NodeProb_LLW4!C61:G61)</f>
        <v>2.6286764705882343E-2</v>
      </c>
      <c r="R32" s="28">
        <f t="shared" si="7"/>
        <v>0</v>
      </c>
      <c r="S32" s="302"/>
    </row>
    <row r="33" spans="1:19" x14ac:dyDescent="0.25">
      <c r="A33" s="307"/>
      <c r="B33" s="25">
        <v>31</v>
      </c>
      <c r="D33" s="9">
        <v>2</v>
      </c>
      <c r="E33" s="25">
        <v>3</v>
      </c>
      <c r="F33" s="90">
        <f>$B$72*$B$108</f>
        <v>0.75</v>
      </c>
      <c r="G33" s="28">
        <f>$B$72*$B$109</f>
        <v>0.75</v>
      </c>
      <c r="H33" s="28">
        <f>$B$74*$B$108</f>
        <v>0</v>
      </c>
      <c r="I33" s="91">
        <f>$B$74*$B$109</f>
        <v>0</v>
      </c>
      <c r="J33" s="28">
        <f t="shared" si="0"/>
        <v>0</v>
      </c>
      <c r="K33" s="28">
        <f t="shared" si="1"/>
        <v>0</v>
      </c>
      <c r="L33" s="108">
        <f t="shared" si="3"/>
        <v>0.5</v>
      </c>
      <c r="M33" s="30">
        <f t="shared" si="2"/>
        <v>0.5</v>
      </c>
      <c r="N33" s="28">
        <f t="shared" si="4"/>
        <v>0.375</v>
      </c>
      <c r="O33" s="28">
        <f t="shared" si="5"/>
        <v>0.375</v>
      </c>
      <c r="P33" s="28">
        <f t="shared" si="6"/>
        <v>0.75</v>
      </c>
      <c r="Q33" s="28">
        <f>PRODUCT(NodeProb_LLW4!C63:G63)</f>
        <v>0</v>
      </c>
      <c r="R33" s="28">
        <f t="shared" si="7"/>
        <v>0</v>
      </c>
      <c r="S33" s="302"/>
    </row>
    <row r="34" spans="1:19" s="29" customFormat="1" x14ac:dyDescent="0.25">
      <c r="A34" s="307"/>
      <c r="B34" s="29">
        <v>32</v>
      </c>
      <c r="D34" s="58">
        <v>2</v>
      </c>
      <c r="E34" s="29">
        <v>3</v>
      </c>
      <c r="F34" s="92">
        <f>$B$68*$B$108</f>
        <v>0.5</v>
      </c>
      <c r="G34" s="30">
        <f>$B$68*$B$109</f>
        <v>0.5</v>
      </c>
      <c r="H34" s="30">
        <f>$B$69*$B$108</f>
        <v>0</v>
      </c>
      <c r="I34" s="93">
        <f>$B$69*$B$109</f>
        <v>0</v>
      </c>
      <c r="J34" s="28">
        <f t="shared" si="0"/>
        <v>0</v>
      </c>
      <c r="K34" s="28">
        <f t="shared" si="1"/>
        <v>0</v>
      </c>
      <c r="L34" s="108">
        <f t="shared" si="3"/>
        <v>0.5</v>
      </c>
      <c r="M34" s="30">
        <f t="shared" si="2"/>
        <v>0.5</v>
      </c>
      <c r="N34" s="28">
        <f t="shared" si="4"/>
        <v>0.25</v>
      </c>
      <c r="O34" s="28">
        <f t="shared" si="5"/>
        <v>0.25</v>
      </c>
      <c r="P34" s="30">
        <f t="shared" si="6"/>
        <v>0.5</v>
      </c>
      <c r="Q34" s="30">
        <f>PRODUCT(NodeProb_LLW4!C65:G65)</f>
        <v>6.7647058823529393E-2</v>
      </c>
      <c r="R34" s="30">
        <f t="shared" si="7"/>
        <v>3.3823529411764697E-2</v>
      </c>
      <c r="S34" s="304"/>
    </row>
    <row r="35" spans="1:19" x14ac:dyDescent="0.25">
      <c r="A35" s="307" t="s">
        <v>56</v>
      </c>
      <c r="B35" s="25">
        <v>33</v>
      </c>
      <c r="D35" s="9">
        <v>1</v>
      </c>
      <c r="E35" s="25">
        <v>4</v>
      </c>
      <c r="F35" s="88">
        <f>($L$3*1+$M$3*1)*$B$107</f>
        <v>1</v>
      </c>
      <c r="G35" s="82">
        <f>($L$4*$B$74+$M$4*$B$74)*$B$110</f>
        <v>0</v>
      </c>
      <c r="H35" s="82">
        <f>($L$4*$B$72+$M$4*$B$72)*$B$107</f>
        <v>0.75</v>
      </c>
      <c r="I35" s="89">
        <f>($L$3*0+$M$3*0)*$B$110</f>
        <v>0</v>
      </c>
      <c r="J35" s="28">
        <f t="shared" si="0"/>
        <v>1</v>
      </c>
      <c r="K35" s="28">
        <f t="shared" si="1"/>
        <v>0</v>
      </c>
      <c r="L35" s="108">
        <f t="shared" si="3"/>
        <v>1</v>
      </c>
      <c r="M35" s="30">
        <f t="shared" si="2"/>
        <v>0</v>
      </c>
      <c r="N35" s="28">
        <f t="shared" si="4"/>
        <v>0</v>
      </c>
      <c r="O35" s="28">
        <f t="shared" si="5"/>
        <v>0</v>
      </c>
      <c r="P35" s="28">
        <f t="shared" si="6"/>
        <v>0</v>
      </c>
      <c r="Q35" s="28">
        <f>PRODUCT(NodeProb_LLW4!D3:G3)</f>
        <v>6.7647058823529421E-2</v>
      </c>
      <c r="R35" s="28">
        <f t="shared" si="7"/>
        <v>0</v>
      </c>
      <c r="S35" s="305">
        <f>SUM(R35:R50)</f>
        <v>0.20153186274509807</v>
      </c>
    </row>
    <row r="36" spans="1:19" x14ac:dyDescent="0.25">
      <c r="A36" s="307"/>
      <c r="B36" s="25">
        <v>34</v>
      </c>
      <c r="D36" s="9">
        <v>2</v>
      </c>
      <c r="E36" s="25">
        <v>3</v>
      </c>
      <c r="F36" s="90">
        <f>($L$5*$B$71+$M$5*$B$72)*$B$108</f>
        <v>0.5</v>
      </c>
      <c r="G36" s="28">
        <f>($L$6*1+$M$6*1)*$B$109</f>
        <v>1</v>
      </c>
      <c r="H36" s="28">
        <f>($L$6*$B$69+$M$6*$B$73)*$B$108</f>
        <v>4.1666666666666664E-2</v>
      </c>
      <c r="I36" s="91">
        <f>($L$5*$B$71+$M$5*$B$72)*$B$109</f>
        <v>0.5</v>
      </c>
      <c r="J36" s="28">
        <f t="shared" si="0"/>
        <v>4.1666666666666664E-2</v>
      </c>
      <c r="K36" s="28">
        <f t="shared" si="1"/>
        <v>0.54166666666666674</v>
      </c>
      <c r="L36" s="108">
        <f t="shared" si="3"/>
        <v>0.45833333333333331</v>
      </c>
      <c r="M36" s="30">
        <f t="shared" si="2"/>
        <v>0.54166666666666674</v>
      </c>
      <c r="N36" s="28">
        <f t="shared" si="4"/>
        <v>0.21006944444444442</v>
      </c>
      <c r="O36" s="28">
        <f t="shared" si="5"/>
        <v>0.22916666666666666</v>
      </c>
      <c r="P36" s="28">
        <f t="shared" si="6"/>
        <v>0.43923611111111105</v>
      </c>
      <c r="Q36" s="28">
        <f>PRODUCT(NodeProb_LLW4!D7:G7)</f>
        <v>5.7352941176470634E-2</v>
      </c>
      <c r="R36" s="28">
        <f t="shared" si="7"/>
        <v>2.5191482843137273E-2</v>
      </c>
      <c r="S36" s="302"/>
    </row>
    <row r="37" spans="1:19" x14ac:dyDescent="0.25">
      <c r="A37" s="307"/>
      <c r="B37" s="25">
        <v>35</v>
      </c>
      <c r="D37" s="9">
        <v>1</v>
      </c>
      <c r="E37" s="25">
        <v>4</v>
      </c>
      <c r="F37" s="90">
        <f>($L$7*1+$M$7*1)*$B$107</f>
        <v>1</v>
      </c>
      <c r="G37" s="28">
        <f>($L$8*$B$72+$M$8*$B$71)*$B$110</f>
        <v>0.5</v>
      </c>
      <c r="H37" s="28">
        <f>($L$8*$B$72+$M$8*$B$71)*$B$107</f>
        <v>0.5</v>
      </c>
      <c r="I37" s="91">
        <f>($L$7*$B$73+$M$7*$B$69)*$B$110</f>
        <v>4.1666666666666657E-2</v>
      </c>
      <c r="J37" s="28">
        <f t="shared" si="0"/>
        <v>0.54166666666666663</v>
      </c>
      <c r="K37" s="28">
        <f t="shared" si="1"/>
        <v>4.1666666666666657E-2</v>
      </c>
      <c r="L37" s="108">
        <f t="shared" si="3"/>
        <v>0.54166666666666663</v>
      </c>
      <c r="M37" s="30">
        <f t="shared" si="2"/>
        <v>0.45833333333333337</v>
      </c>
      <c r="N37" s="28">
        <f t="shared" si="4"/>
        <v>0.22916666666666669</v>
      </c>
      <c r="O37" s="28">
        <f t="shared" si="5"/>
        <v>0.21006944444444448</v>
      </c>
      <c r="P37" s="28">
        <f t="shared" si="6"/>
        <v>0.43923611111111116</v>
      </c>
      <c r="Q37" s="28">
        <f>PRODUCT(NodeProb_LLW4!D11:G11)</f>
        <v>5.7352941176470558E-2</v>
      </c>
      <c r="R37" s="28">
        <f t="shared" si="7"/>
        <v>2.5191482843137245E-2</v>
      </c>
      <c r="S37" s="302"/>
    </row>
    <row r="38" spans="1:19" s="29" customFormat="1" x14ac:dyDescent="0.25">
      <c r="A38" s="307"/>
      <c r="B38" s="29">
        <v>36</v>
      </c>
      <c r="D38" s="58">
        <v>2</v>
      </c>
      <c r="E38" s="29">
        <v>3</v>
      </c>
      <c r="F38" s="92">
        <f>($L$9*$B$74+$M$9*$B$74)*$B$108</f>
        <v>0</v>
      </c>
      <c r="G38" s="30">
        <f>($L$10*1+$M$10*1)*$B$109</f>
        <v>1</v>
      </c>
      <c r="H38" s="30">
        <f>($L$10*0+$M$10*0)*$B$108</f>
        <v>0</v>
      </c>
      <c r="I38" s="93">
        <f>($L$9*$B$72+$M$9*$B$72)*$B$109</f>
        <v>0.75</v>
      </c>
      <c r="J38" s="28">
        <f t="shared" si="0"/>
        <v>0</v>
      </c>
      <c r="K38" s="28">
        <f t="shared" si="1"/>
        <v>1</v>
      </c>
      <c r="L38" s="108">
        <f t="shared" si="3"/>
        <v>0</v>
      </c>
      <c r="M38" s="30">
        <f t="shared" si="2"/>
        <v>1</v>
      </c>
      <c r="N38" s="28">
        <f t="shared" si="4"/>
        <v>0</v>
      </c>
      <c r="O38" s="28">
        <f t="shared" si="5"/>
        <v>0</v>
      </c>
      <c r="P38" s="30">
        <f t="shared" si="6"/>
        <v>0</v>
      </c>
      <c r="Q38" s="30">
        <f>PRODUCT(NodeProb_LLW4!D15:G15)</f>
        <v>6.7647058823529393E-2</v>
      </c>
      <c r="R38" s="30">
        <f t="shared" si="7"/>
        <v>0</v>
      </c>
      <c r="S38" s="302"/>
    </row>
    <row r="39" spans="1:19" x14ac:dyDescent="0.25">
      <c r="A39" s="307"/>
      <c r="B39" s="25">
        <v>37</v>
      </c>
      <c r="D39" s="9">
        <v>1</v>
      </c>
      <c r="E39" s="25">
        <v>3</v>
      </c>
      <c r="F39" s="88">
        <f>($L$11*1+$M$11*1)*$B$107</f>
        <v>1</v>
      </c>
      <c r="G39" s="82">
        <f>($L$12*$B$74+$M$12*$B$74)*$B$109</f>
        <v>0</v>
      </c>
      <c r="H39" s="82">
        <f>($L$12*$B$72+$M$12*$B$72)*$B$107</f>
        <v>0.75</v>
      </c>
      <c r="I39" s="89">
        <f>($L$11*0+$M$11*0)*$B$109</f>
        <v>0</v>
      </c>
      <c r="J39" s="28">
        <f t="shared" si="0"/>
        <v>1</v>
      </c>
      <c r="K39" s="28">
        <f t="shared" si="1"/>
        <v>0</v>
      </c>
      <c r="L39" s="108">
        <f t="shared" si="3"/>
        <v>1</v>
      </c>
      <c r="M39" s="30">
        <f t="shared" si="2"/>
        <v>0</v>
      </c>
      <c r="N39" s="28">
        <f t="shared" si="4"/>
        <v>0</v>
      </c>
      <c r="O39" s="28">
        <f t="shared" si="5"/>
        <v>0</v>
      </c>
      <c r="P39" s="28">
        <f t="shared" si="6"/>
        <v>0</v>
      </c>
      <c r="Q39" s="28">
        <f>PRODUCT(NodeProb_LLW4!D19:G19)</f>
        <v>6.7647058823529421E-2</v>
      </c>
      <c r="R39" s="28">
        <f t="shared" si="7"/>
        <v>0</v>
      </c>
      <c r="S39" s="302"/>
    </row>
    <row r="40" spans="1:19" x14ac:dyDescent="0.25">
      <c r="A40" s="307"/>
      <c r="B40" s="25">
        <v>38</v>
      </c>
      <c r="D40" s="9">
        <v>2</v>
      </c>
      <c r="E40" s="25">
        <v>4</v>
      </c>
      <c r="F40" s="90">
        <f>($L$13*$B$71+$M$13*$B$72)*$B$108</f>
        <v>0.5</v>
      </c>
      <c r="G40" s="28">
        <f>($L$14*1+$M$14*1)*$B$110</f>
        <v>1</v>
      </c>
      <c r="H40" s="28">
        <f>($L$14*$B$69+$M$14*$B$73)*$B$108</f>
        <v>4.1666666666666664E-2</v>
      </c>
      <c r="I40" s="91">
        <f>($L$13*$B$71+$M$13*$B$72)*$B$110</f>
        <v>0.5</v>
      </c>
      <c r="J40" s="28">
        <f t="shared" si="0"/>
        <v>4.1666666666666664E-2</v>
      </c>
      <c r="K40" s="28">
        <f t="shared" si="1"/>
        <v>0.54166666666666674</v>
      </c>
      <c r="L40" s="108">
        <f t="shared" si="3"/>
        <v>0.45833333333333331</v>
      </c>
      <c r="M40" s="30">
        <f t="shared" si="2"/>
        <v>0.54166666666666674</v>
      </c>
      <c r="N40" s="28">
        <f t="shared" si="4"/>
        <v>0.21006944444444442</v>
      </c>
      <c r="O40" s="28">
        <f t="shared" si="5"/>
        <v>0.22916666666666666</v>
      </c>
      <c r="P40" s="28">
        <f t="shared" si="6"/>
        <v>0.43923611111111105</v>
      </c>
      <c r="Q40" s="28">
        <f>PRODUCT(NodeProb_LLW4!D23:G23)</f>
        <v>5.7352941176470634E-2</v>
      </c>
      <c r="R40" s="28">
        <f t="shared" si="7"/>
        <v>2.5191482843137273E-2</v>
      </c>
      <c r="S40" s="302"/>
    </row>
    <row r="41" spans="1:19" x14ac:dyDescent="0.25">
      <c r="A41" s="307"/>
      <c r="B41" s="25">
        <v>39</v>
      </c>
      <c r="D41" s="9">
        <v>1</v>
      </c>
      <c r="E41" s="25">
        <v>3</v>
      </c>
      <c r="F41" s="90">
        <f>($L$15*1+$M$15*1)*$B$107</f>
        <v>1</v>
      </c>
      <c r="G41" s="28">
        <f>($L$16*$B$72+$M$16*$B$71)*$B$109</f>
        <v>0.5</v>
      </c>
      <c r="H41" s="28">
        <f>($L$16*$B$72+$M$16*$B$71)*$B$107</f>
        <v>0.5</v>
      </c>
      <c r="I41" s="91">
        <f>($L$15*$B$73+$M$15*$B$69)*$B$109</f>
        <v>4.1666666666666657E-2</v>
      </c>
      <c r="J41" s="28">
        <f t="shared" si="0"/>
        <v>0.54166666666666663</v>
      </c>
      <c r="K41" s="28">
        <f t="shared" si="1"/>
        <v>4.1666666666666657E-2</v>
      </c>
      <c r="L41" s="108">
        <f t="shared" si="3"/>
        <v>0.54166666666666663</v>
      </c>
      <c r="M41" s="30">
        <f t="shared" si="2"/>
        <v>0.45833333333333337</v>
      </c>
      <c r="N41" s="28">
        <f t="shared" si="4"/>
        <v>0.22916666666666669</v>
      </c>
      <c r="O41" s="28">
        <f t="shared" si="5"/>
        <v>0.21006944444444448</v>
      </c>
      <c r="P41" s="28">
        <f t="shared" si="6"/>
        <v>0.43923611111111116</v>
      </c>
      <c r="Q41" s="28">
        <f>PRODUCT(NodeProb_LLW4!D27:G27)</f>
        <v>5.7352941176470558E-2</v>
      </c>
      <c r="R41" s="28">
        <f t="shared" si="7"/>
        <v>2.5191482843137245E-2</v>
      </c>
      <c r="S41" s="302"/>
    </row>
    <row r="42" spans="1:19" s="29" customFormat="1" x14ac:dyDescent="0.25">
      <c r="A42" s="307"/>
      <c r="B42" s="29">
        <v>40</v>
      </c>
      <c r="D42" s="58">
        <v>2</v>
      </c>
      <c r="E42" s="29">
        <v>4</v>
      </c>
      <c r="F42" s="92">
        <f>($L$17*$B$74+$M$17*$B$74)*$B$108</f>
        <v>0</v>
      </c>
      <c r="G42" s="30">
        <f>($L$18*1+$M$18*1)*$B$110</f>
        <v>1</v>
      </c>
      <c r="H42" s="30">
        <f>($L$18*0+$M$18*0)*$B$108</f>
        <v>0</v>
      </c>
      <c r="I42" s="93">
        <f>($L$17*$B$72+$M$17*$B$72)*$B$110</f>
        <v>0.75</v>
      </c>
      <c r="J42" s="28">
        <f t="shared" si="0"/>
        <v>0</v>
      </c>
      <c r="K42" s="28">
        <f t="shared" si="1"/>
        <v>1</v>
      </c>
      <c r="L42" s="108">
        <f t="shared" si="3"/>
        <v>0</v>
      </c>
      <c r="M42" s="30">
        <f t="shared" si="2"/>
        <v>1</v>
      </c>
      <c r="N42" s="28">
        <f t="shared" si="4"/>
        <v>0</v>
      </c>
      <c r="O42" s="28">
        <f t="shared" si="5"/>
        <v>0</v>
      </c>
      <c r="P42" s="30">
        <f t="shared" si="6"/>
        <v>0</v>
      </c>
      <c r="Q42" s="30">
        <f>PRODUCT(NodeProb_LLW4!D31:G31)</f>
        <v>6.7647058823529393E-2</v>
      </c>
      <c r="R42" s="30">
        <f t="shared" si="7"/>
        <v>0</v>
      </c>
      <c r="S42" s="302"/>
    </row>
    <row r="43" spans="1:19" x14ac:dyDescent="0.25">
      <c r="A43" s="307"/>
      <c r="B43" s="25">
        <v>41</v>
      </c>
      <c r="D43" s="9">
        <v>2</v>
      </c>
      <c r="E43" s="25">
        <v>4</v>
      </c>
      <c r="F43" s="88">
        <f>($L$19*1+$M$19*1)*$B$108</f>
        <v>1</v>
      </c>
      <c r="G43" s="82">
        <f>($L$20*$B$74+$M$20*$B$74)*$B$110</f>
        <v>0</v>
      </c>
      <c r="H43" s="82">
        <f>($L$20*$B$72+$M$20*$B$72)*$B$108</f>
        <v>0.75</v>
      </c>
      <c r="I43" s="89">
        <f>($L$19*0+$M$19*0)*$B$110</f>
        <v>0</v>
      </c>
      <c r="J43" s="28">
        <f t="shared" si="0"/>
        <v>1</v>
      </c>
      <c r="K43" s="28">
        <f t="shared" si="1"/>
        <v>0</v>
      </c>
      <c r="L43" s="108">
        <f t="shared" si="3"/>
        <v>1</v>
      </c>
      <c r="M43" s="30">
        <f t="shared" si="2"/>
        <v>0</v>
      </c>
      <c r="N43" s="28">
        <f t="shared" si="4"/>
        <v>0</v>
      </c>
      <c r="O43" s="28">
        <f t="shared" si="5"/>
        <v>0</v>
      </c>
      <c r="P43" s="28">
        <f t="shared" si="6"/>
        <v>0</v>
      </c>
      <c r="Q43" s="28">
        <f>PRODUCT(NodeProb_LLW4!D35:G35)</f>
        <v>6.7647058823529421E-2</v>
      </c>
      <c r="R43" s="28">
        <f t="shared" si="7"/>
        <v>0</v>
      </c>
      <c r="S43" s="302"/>
    </row>
    <row r="44" spans="1:19" x14ac:dyDescent="0.25">
      <c r="A44" s="307"/>
      <c r="B44" s="25">
        <v>42</v>
      </c>
      <c r="D44" s="9">
        <v>1</v>
      </c>
      <c r="E44" s="25">
        <v>3</v>
      </c>
      <c r="F44" s="90">
        <f>($L$21*$B$71+$M$21*$B$72)*$B$107</f>
        <v>0.5</v>
      </c>
      <c r="G44" s="28">
        <f>($L$22*1+$M$22*1)*$B$109</f>
        <v>1</v>
      </c>
      <c r="H44" s="28">
        <f>($L$22*$B$69+$M$22*$B$73)*$B$107</f>
        <v>4.1666666666666664E-2</v>
      </c>
      <c r="I44" s="91">
        <f>($L$21*$B$71+$M$21*$B$72)*$B$109</f>
        <v>0.5</v>
      </c>
      <c r="J44" s="28">
        <f t="shared" si="0"/>
        <v>4.1666666666666664E-2</v>
      </c>
      <c r="K44" s="28">
        <f t="shared" si="1"/>
        <v>0.54166666666666674</v>
      </c>
      <c r="L44" s="108">
        <f t="shared" si="3"/>
        <v>0.45833333333333331</v>
      </c>
      <c r="M44" s="30">
        <f t="shared" si="2"/>
        <v>0.54166666666666674</v>
      </c>
      <c r="N44" s="28">
        <f t="shared" si="4"/>
        <v>0.21006944444444442</v>
      </c>
      <c r="O44" s="28">
        <f t="shared" si="5"/>
        <v>0.22916666666666666</v>
      </c>
      <c r="P44" s="28">
        <f t="shared" si="6"/>
        <v>0.43923611111111105</v>
      </c>
      <c r="Q44" s="28">
        <f>PRODUCT(NodeProb_LLW4!D39:G39)</f>
        <v>5.7352941176470634E-2</v>
      </c>
      <c r="R44" s="28">
        <f t="shared" si="7"/>
        <v>2.5191482843137273E-2</v>
      </c>
      <c r="S44" s="302"/>
    </row>
    <row r="45" spans="1:19" x14ac:dyDescent="0.25">
      <c r="A45" s="307"/>
      <c r="B45" s="25">
        <v>43</v>
      </c>
      <c r="D45" s="9">
        <v>2</v>
      </c>
      <c r="E45" s="25">
        <v>4</v>
      </c>
      <c r="F45" s="90">
        <f>($L$23*1+$M$23*1)*$B$108</f>
        <v>1</v>
      </c>
      <c r="G45" s="28">
        <f>($L$24*$B$72+$M$24*$B$71)*$B$110</f>
        <v>0.5</v>
      </c>
      <c r="H45" s="28">
        <f>($L$24*$B$72+$M$24*$B$71)*$B$108</f>
        <v>0.5</v>
      </c>
      <c r="I45" s="91">
        <f>($L$23*$B$73+$M$23*$B$69)*$B$110</f>
        <v>4.1666666666666657E-2</v>
      </c>
      <c r="J45" s="28">
        <f t="shared" si="0"/>
        <v>0.54166666666666663</v>
      </c>
      <c r="K45" s="28">
        <f t="shared" si="1"/>
        <v>4.1666666666666657E-2</v>
      </c>
      <c r="L45" s="108">
        <f t="shared" si="3"/>
        <v>0.54166666666666663</v>
      </c>
      <c r="M45" s="30">
        <f t="shared" si="2"/>
        <v>0.45833333333333337</v>
      </c>
      <c r="N45" s="28">
        <f t="shared" si="4"/>
        <v>0.22916666666666669</v>
      </c>
      <c r="O45" s="28">
        <f t="shared" si="5"/>
        <v>0.21006944444444448</v>
      </c>
      <c r="P45" s="28">
        <f t="shared" si="6"/>
        <v>0.43923611111111116</v>
      </c>
      <c r="Q45" s="28">
        <f>PRODUCT(NodeProb_LLW4!D43:G43)</f>
        <v>5.7352941176470558E-2</v>
      </c>
      <c r="R45" s="28">
        <f t="shared" si="7"/>
        <v>2.5191482843137245E-2</v>
      </c>
      <c r="S45" s="302"/>
    </row>
    <row r="46" spans="1:19" s="29" customFormat="1" x14ac:dyDescent="0.25">
      <c r="A46" s="307"/>
      <c r="B46" s="29">
        <v>44</v>
      </c>
      <c r="D46" s="58">
        <v>1</v>
      </c>
      <c r="E46" s="29">
        <v>3</v>
      </c>
      <c r="F46" s="92">
        <f>($L$25*$B$74+$M$25*$B$74)*$B$107</f>
        <v>0</v>
      </c>
      <c r="G46" s="30">
        <f>($L$26*1+$M$26*1)*$B$109</f>
        <v>1</v>
      </c>
      <c r="H46" s="30">
        <f>($L$26*0+$M$26*0)*$B$107</f>
        <v>0</v>
      </c>
      <c r="I46" s="93">
        <f>($L$25*$B$72+$M$25*$B$72)*$B$109</f>
        <v>0.75</v>
      </c>
      <c r="J46" s="28">
        <f t="shared" si="0"/>
        <v>0</v>
      </c>
      <c r="K46" s="28">
        <f t="shared" si="1"/>
        <v>1</v>
      </c>
      <c r="L46" s="108">
        <f t="shared" si="3"/>
        <v>0</v>
      </c>
      <c r="M46" s="30">
        <f t="shared" si="2"/>
        <v>1</v>
      </c>
      <c r="N46" s="28">
        <f t="shared" si="4"/>
        <v>0</v>
      </c>
      <c r="O46" s="28">
        <f t="shared" si="5"/>
        <v>0</v>
      </c>
      <c r="P46" s="30">
        <f t="shared" si="6"/>
        <v>0</v>
      </c>
      <c r="Q46" s="30">
        <f>PRODUCT(NodeProb_LLW4!D47:G47)</f>
        <v>6.7647058823529393E-2</v>
      </c>
      <c r="R46" s="30">
        <f t="shared" si="7"/>
        <v>0</v>
      </c>
      <c r="S46" s="302"/>
    </row>
    <row r="47" spans="1:19" x14ac:dyDescent="0.25">
      <c r="A47" s="307"/>
      <c r="B47" s="25">
        <v>45</v>
      </c>
      <c r="D47" s="9">
        <v>2</v>
      </c>
      <c r="E47" s="25">
        <v>3</v>
      </c>
      <c r="F47" s="88">
        <f>($L$27*1+$M$27*1)*$B$108</f>
        <v>1</v>
      </c>
      <c r="G47" s="82">
        <f>($L$28*$B$74+$M$28*$B$74)*$B$109</f>
        <v>0</v>
      </c>
      <c r="H47" s="82">
        <f>($L$28*$B$72+$M$28*$B$72)*$B$108</f>
        <v>0.75</v>
      </c>
      <c r="I47" s="89">
        <f>($L$27*0+$M$27*0)*$B$109</f>
        <v>0</v>
      </c>
      <c r="J47" s="28">
        <f t="shared" si="0"/>
        <v>1</v>
      </c>
      <c r="K47" s="28">
        <f t="shared" si="1"/>
        <v>0</v>
      </c>
      <c r="L47" s="108">
        <f t="shared" si="3"/>
        <v>1</v>
      </c>
      <c r="M47" s="30">
        <f t="shared" si="2"/>
        <v>0</v>
      </c>
      <c r="N47" s="28">
        <f t="shared" si="4"/>
        <v>0</v>
      </c>
      <c r="O47" s="28">
        <f t="shared" si="5"/>
        <v>0</v>
      </c>
      <c r="P47" s="28">
        <f t="shared" si="6"/>
        <v>0</v>
      </c>
      <c r="Q47" s="28">
        <f>PRODUCT(NodeProb_LLW4!D51:G51)</f>
        <v>6.7647058823529421E-2</v>
      </c>
      <c r="R47" s="28">
        <f t="shared" si="7"/>
        <v>0</v>
      </c>
      <c r="S47" s="302"/>
    </row>
    <row r="48" spans="1:19" x14ac:dyDescent="0.25">
      <c r="A48" s="307"/>
      <c r="B48" s="25">
        <v>46</v>
      </c>
      <c r="D48" s="9">
        <v>1</v>
      </c>
      <c r="E48" s="25">
        <v>4</v>
      </c>
      <c r="F48" s="90">
        <f>($L$29*$B$71+$M$29*$B$72)*$B$107</f>
        <v>0.5</v>
      </c>
      <c r="G48" s="28">
        <f>($L$30*1+$M$30*1)*$B$110</f>
        <v>1</v>
      </c>
      <c r="H48" s="28">
        <f>($L$30*$B$69+$M$30*$B$73)*$B$107</f>
        <v>4.1666666666666664E-2</v>
      </c>
      <c r="I48" s="91">
        <f>($L$29*$B$71+$M$29*$B$72)*$B$110</f>
        <v>0.5</v>
      </c>
      <c r="J48" s="28">
        <f t="shared" si="0"/>
        <v>4.1666666666666664E-2</v>
      </c>
      <c r="K48" s="28">
        <f t="shared" si="1"/>
        <v>0.54166666666666674</v>
      </c>
      <c r="L48" s="108">
        <f t="shared" si="3"/>
        <v>0.45833333333333331</v>
      </c>
      <c r="M48" s="30">
        <f t="shared" si="2"/>
        <v>0.54166666666666674</v>
      </c>
      <c r="N48" s="28">
        <f t="shared" si="4"/>
        <v>0.21006944444444442</v>
      </c>
      <c r="O48" s="28">
        <f t="shared" si="5"/>
        <v>0.22916666666666666</v>
      </c>
      <c r="P48" s="28">
        <f t="shared" si="6"/>
        <v>0.43923611111111105</v>
      </c>
      <c r="Q48" s="28">
        <f>PRODUCT(NodeProb_LLW4!D55:G55)</f>
        <v>5.7352941176470634E-2</v>
      </c>
      <c r="R48" s="28">
        <f t="shared" si="7"/>
        <v>2.5191482843137273E-2</v>
      </c>
      <c r="S48" s="302"/>
    </row>
    <row r="49" spans="1:19" x14ac:dyDescent="0.25">
      <c r="A49" s="307"/>
      <c r="B49" s="25">
        <v>47</v>
      </c>
      <c r="D49" s="9">
        <v>2</v>
      </c>
      <c r="E49" s="25">
        <v>3</v>
      </c>
      <c r="F49" s="90">
        <f>($L$31*1+$M$31*1)*$B$108</f>
        <v>1</v>
      </c>
      <c r="G49" s="28">
        <f>($L$32*$B$72+$M$32*$B$71)*$B$109</f>
        <v>0.5</v>
      </c>
      <c r="H49" s="28">
        <f>($L$32*$B$72+$M$32*$B$71)*$B$108</f>
        <v>0.5</v>
      </c>
      <c r="I49" s="91">
        <f>($L$31*$B$73+$M$31*$B$69)*$B$109</f>
        <v>4.1666666666666657E-2</v>
      </c>
      <c r="J49" s="28">
        <f t="shared" si="0"/>
        <v>0.54166666666666663</v>
      </c>
      <c r="K49" s="28">
        <f t="shared" si="1"/>
        <v>4.1666666666666657E-2</v>
      </c>
      <c r="L49" s="108">
        <f t="shared" si="3"/>
        <v>0.54166666666666663</v>
      </c>
      <c r="M49" s="30">
        <f t="shared" si="2"/>
        <v>0.45833333333333337</v>
      </c>
      <c r="N49" s="28">
        <f t="shared" si="4"/>
        <v>0.22916666666666669</v>
      </c>
      <c r="O49" s="28">
        <f t="shared" si="5"/>
        <v>0.21006944444444448</v>
      </c>
      <c r="P49" s="28">
        <f t="shared" si="6"/>
        <v>0.43923611111111116</v>
      </c>
      <c r="Q49" s="28">
        <f>PRODUCT(NodeProb_LLW4!D59:G59)</f>
        <v>5.7352941176470558E-2</v>
      </c>
      <c r="R49" s="28">
        <f t="shared" si="7"/>
        <v>2.5191482843137245E-2</v>
      </c>
      <c r="S49" s="302"/>
    </row>
    <row r="50" spans="1:19" s="29" customFormat="1" x14ac:dyDescent="0.25">
      <c r="A50" s="307"/>
      <c r="B50" s="29">
        <v>48</v>
      </c>
      <c r="D50" s="58">
        <v>1</v>
      </c>
      <c r="E50" s="29">
        <v>4</v>
      </c>
      <c r="F50" s="92">
        <f>($L$33*$B$74+$M$33*$B$74)*$B$107</f>
        <v>0</v>
      </c>
      <c r="G50" s="30">
        <f>($L$34*1+$M$34*1)*$B$110</f>
        <v>1</v>
      </c>
      <c r="H50" s="30">
        <f>($L$34*0+$M$34*0)*$B$107</f>
        <v>0</v>
      </c>
      <c r="I50" s="93">
        <f>($L$33*$B$72+$M$33*$B$72)*$B$110</f>
        <v>0.75</v>
      </c>
      <c r="J50" s="28">
        <f t="shared" si="0"/>
        <v>0</v>
      </c>
      <c r="K50" s="28">
        <f t="shared" si="1"/>
        <v>1</v>
      </c>
      <c r="L50" s="108">
        <f t="shared" si="3"/>
        <v>0</v>
      </c>
      <c r="M50" s="30">
        <f t="shared" si="2"/>
        <v>1</v>
      </c>
      <c r="N50" s="28">
        <f t="shared" si="4"/>
        <v>0</v>
      </c>
      <c r="O50" s="28">
        <f t="shared" si="5"/>
        <v>0</v>
      </c>
      <c r="P50" s="30">
        <f t="shared" si="6"/>
        <v>0</v>
      </c>
      <c r="Q50" s="30">
        <f>PRODUCT(NodeProb_LLW4!D63:G63)</f>
        <v>6.7647058823529393E-2</v>
      </c>
      <c r="R50" s="30">
        <f t="shared" si="7"/>
        <v>0</v>
      </c>
      <c r="S50" s="304"/>
    </row>
    <row r="51" spans="1:19" x14ac:dyDescent="0.25">
      <c r="A51" s="308" t="s">
        <v>57</v>
      </c>
      <c r="B51" s="25">
        <v>49</v>
      </c>
      <c r="D51" s="9">
        <v>1</v>
      </c>
      <c r="E51" s="25">
        <v>3</v>
      </c>
      <c r="F51" s="88">
        <f>$J$35</f>
        <v>1</v>
      </c>
      <c r="G51" s="82">
        <f>$K$36</f>
        <v>0.54166666666666674</v>
      </c>
      <c r="H51" s="82">
        <f>$L$36*$J$5+$M$36*$J$6</f>
        <v>0.40972222222222227</v>
      </c>
      <c r="I51" s="89">
        <f>$L$35*$K$3+$M$35*$K$4</f>
        <v>0</v>
      </c>
      <c r="J51" s="28">
        <f t="shared" si="0"/>
        <v>0.45833333333333326</v>
      </c>
      <c r="K51" s="28">
        <f t="shared" si="1"/>
        <v>0</v>
      </c>
      <c r="L51" s="108">
        <f t="shared" si="3"/>
        <v>0.54117647058823515</v>
      </c>
      <c r="M51" s="30">
        <f t="shared" si="2"/>
        <v>0.45882352941176485</v>
      </c>
      <c r="N51" s="28">
        <f t="shared" si="4"/>
        <v>0.27083333333333337</v>
      </c>
      <c r="O51" s="28">
        <f t="shared" si="5"/>
        <v>0.24852941176470597</v>
      </c>
      <c r="P51" s="28">
        <f t="shared" si="6"/>
        <v>0.51936274509803937</v>
      </c>
      <c r="Q51" s="28">
        <f>PRODUCT(NodeProb_LLW4!E3:G3)</f>
        <v>0.12500000000000006</v>
      </c>
      <c r="R51" s="28">
        <f t="shared" si="7"/>
        <v>6.4920343137254949E-2</v>
      </c>
      <c r="S51" s="302">
        <f>SUM(R51:R58)</f>
        <v>0.51936274509803937</v>
      </c>
    </row>
    <row r="52" spans="1:19" x14ac:dyDescent="0.25">
      <c r="A52" s="303"/>
      <c r="B52" s="25">
        <v>50</v>
      </c>
      <c r="D52" s="9">
        <v>1</v>
      </c>
      <c r="E52" s="25">
        <v>3</v>
      </c>
      <c r="F52" s="90">
        <f>$J$37</f>
        <v>0.54166666666666663</v>
      </c>
      <c r="G52" s="28">
        <f>$K$38</f>
        <v>1</v>
      </c>
      <c r="H52" s="28">
        <f>$L$38*$J$9+$M$38*$J$10</f>
        <v>0</v>
      </c>
      <c r="I52" s="91">
        <f>$L$37*$K$7+$M$37*$K$8</f>
        <v>0.40972222222222221</v>
      </c>
      <c r="J52" s="28">
        <f t="shared" si="0"/>
        <v>0</v>
      </c>
      <c r="K52" s="28">
        <f t="shared" si="1"/>
        <v>0.45833333333333337</v>
      </c>
      <c r="L52" s="108">
        <f t="shared" si="3"/>
        <v>0.45882352941176469</v>
      </c>
      <c r="M52" s="30">
        <f t="shared" si="2"/>
        <v>0.54117647058823537</v>
      </c>
      <c r="N52" s="28">
        <f t="shared" si="4"/>
        <v>0.24852941176470583</v>
      </c>
      <c r="O52" s="28">
        <f t="shared" si="5"/>
        <v>0.27083333333333331</v>
      </c>
      <c r="P52" s="28">
        <f t="shared" si="6"/>
        <v>0.51936274509803915</v>
      </c>
      <c r="Q52" s="28">
        <f>PRODUCT(NodeProb_LLW4!E11:G11)</f>
        <v>0.12499999999999994</v>
      </c>
      <c r="R52" s="28">
        <f t="shared" si="7"/>
        <v>6.4920343137254866E-2</v>
      </c>
      <c r="S52" s="302"/>
    </row>
    <row r="53" spans="1:19" x14ac:dyDescent="0.25">
      <c r="A53" s="303"/>
      <c r="B53" s="25">
        <v>51</v>
      </c>
      <c r="D53" s="9">
        <v>1</v>
      </c>
      <c r="E53" s="25">
        <v>4</v>
      </c>
      <c r="F53" s="90">
        <f>$J$39</f>
        <v>1</v>
      </c>
      <c r="G53" s="28">
        <f>$K$40</f>
        <v>0.54166666666666674</v>
      </c>
      <c r="H53" s="28">
        <f>$L$40*$J$13+$M$40*$J$14</f>
        <v>0.40972222222222227</v>
      </c>
      <c r="I53" s="91">
        <f>$L$39*$K$11+$M$39*$K$12</f>
        <v>0</v>
      </c>
      <c r="J53" s="28">
        <f t="shared" si="0"/>
        <v>0.45833333333333326</v>
      </c>
      <c r="K53" s="28">
        <f t="shared" si="1"/>
        <v>0</v>
      </c>
      <c r="L53" s="108">
        <f t="shared" si="3"/>
        <v>0.54117647058823515</v>
      </c>
      <c r="M53" s="30">
        <f t="shared" si="2"/>
        <v>0.45882352941176485</v>
      </c>
      <c r="N53" s="28">
        <f t="shared" si="4"/>
        <v>0.27083333333333337</v>
      </c>
      <c r="O53" s="28">
        <f t="shared" si="5"/>
        <v>0.24852941176470597</v>
      </c>
      <c r="P53" s="28">
        <f t="shared" si="6"/>
        <v>0.51936274509803937</v>
      </c>
      <c r="Q53" s="28">
        <f>PRODUCT(NodeProb_LLW4!E19:G19)</f>
        <v>0.12500000000000006</v>
      </c>
      <c r="R53" s="28">
        <f t="shared" si="7"/>
        <v>6.4920343137254949E-2</v>
      </c>
      <c r="S53" s="302"/>
    </row>
    <row r="54" spans="1:19" x14ac:dyDescent="0.25">
      <c r="A54" s="303"/>
      <c r="B54" s="25">
        <v>52</v>
      </c>
      <c r="D54" s="9">
        <v>1</v>
      </c>
      <c r="E54" s="25">
        <v>4</v>
      </c>
      <c r="F54" s="90">
        <f>$J$41</f>
        <v>0.54166666666666663</v>
      </c>
      <c r="G54" s="28">
        <f>$K$42</f>
        <v>1</v>
      </c>
      <c r="H54" s="28">
        <f>$L$42*$J$17+$M$42*$J$18</f>
        <v>0</v>
      </c>
      <c r="I54" s="91">
        <f>$L$41*$K$15+$M$41*$K$16</f>
        <v>0.40972222222222221</v>
      </c>
      <c r="J54" s="28">
        <f t="shared" si="0"/>
        <v>0</v>
      </c>
      <c r="K54" s="28">
        <f t="shared" si="1"/>
        <v>0.45833333333333337</v>
      </c>
      <c r="L54" s="108">
        <f t="shared" si="3"/>
        <v>0.45882352941176469</v>
      </c>
      <c r="M54" s="30">
        <f t="shared" si="2"/>
        <v>0.54117647058823537</v>
      </c>
      <c r="N54" s="28">
        <f t="shared" si="4"/>
        <v>0.24852941176470583</v>
      </c>
      <c r="O54" s="28">
        <f t="shared" si="5"/>
        <v>0.27083333333333331</v>
      </c>
      <c r="P54" s="28">
        <f t="shared" si="6"/>
        <v>0.51936274509803915</v>
      </c>
      <c r="Q54" s="28">
        <f>PRODUCT(NodeProb_LLW4!E27:G27)</f>
        <v>0.12499999999999994</v>
      </c>
      <c r="R54" s="28">
        <f t="shared" si="7"/>
        <v>6.4920343137254866E-2</v>
      </c>
      <c r="S54" s="302"/>
    </row>
    <row r="55" spans="1:19" x14ac:dyDescent="0.25">
      <c r="A55" s="303"/>
      <c r="B55" s="25">
        <v>53</v>
      </c>
      <c r="D55" s="9">
        <v>2</v>
      </c>
      <c r="E55" s="25">
        <v>3</v>
      </c>
      <c r="F55" s="90">
        <f>$J$43</f>
        <v>1</v>
      </c>
      <c r="G55" s="28">
        <f>$K$44</f>
        <v>0.54166666666666674</v>
      </c>
      <c r="H55" s="28">
        <f>$L$44*$J$21+$M$44*$J$22</f>
        <v>0.40972222222222227</v>
      </c>
      <c r="I55" s="91">
        <f>$L$43*$K$19+$M$43*$K$20</f>
        <v>0</v>
      </c>
      <c r="J55" s="28">
        <f t="shared" si="0"/>
        <v>0.45833333333333326</v>
      </c>
      <c r="K55" s="28">
        <f t="shared" si="1"/>
        <v>0</v>
      </c>
      <c r="L55" s="108">
        <f t="shared" si="3"/>
        <v>0.54117647058823515</v>
      </c>
      <c r="M55" s="30">
        <f t="shared" si="2"/>
        <v>0.45882352941176485</v>
      </c>
      <c r="N55" s="28">
        <f t="shared" si="4"/>
        <v>0.27083333333333337</v>
      </c>
      <c r="O55" s="28">
        <f t="shared" si="5"/>
        <v>0.24852941176470597</v>
      </c>
      <c r="P55" s="28">
        <f t="shared" si="6"/>
        <v>0.51936274509803937</v>
      </c>
      <c r="Q55" s="28">
        <f>PRODUCT(NodeProb_LLW4!E35:G35)</f>
        <v>0.12500000000000006</v>
      </c>
      <c r="R55" s="28">
        <f t="shared" si="7"/>
        <v>6.4920343137254949E-2</v>
      </c>
      <c r="S55" s="302"/>
    </row>
    <row r="56" spans="1:19" x14ac:dyDescent="0.25">
      <c r="A56" s="303"/>
      <c r="B56" s="25">
        <v>54</v>
      </c>
      <c r="D56" s="9">
        <v>2</v>
      </c>
      <c r="E56" s="25">
        <v>3</v>
      </c>
      <c r="F56" s="90">
        <f>$J$45</f>
        <v>0.54166666666666663</v>
      </c>
      <c r="G56" s="28">
        <f>$K$46</f>
        <v>1</v>
      </c>
      <c r="H56" s="28">
        <f>$L$46*$J$25+$M$46*$J$26</f>
        <v>0</v>
      </c>
      <c r="I56" s="91">
        <f>$L$45*$K$23+$M$45*$K$24</f>
        <v>0.40972222222222221</v>
      </c>
      <c r="J56" s="28">
        <f t="shared" si="0"/>
        <v>0</v>
      </c>
      <c r="K56" s="28">
        <f t="shared" si="1"/>
        <v>0.45833333333333337</v>
      </c>
      <c r="L56" s="108">
        <f t="shared" si="3"/>
        <v>0.45882352941176469</v>
      </c>
      <c r="M56" s="30">
        <f t="shared" si="2"/>
        <v>0.54117647058823537</v>
      </c>
      <c r="N56" s="28">
        <f t="shared" si="4"/>
        <v>0.24852941176470583</v>
      </c>
      <c r="O56" s="28">
        <f t="shared" si="5"/>
        <v>0.27083333333333331</v>
      </c>
      <c r="P56" s="28">
        <f t="shared" si="6"/>
        <v>0.51936274509803915</v>
      </c>
      <c r="Q56" s="28">
        <f>PRODUCT(NodeProb_LLW4!E43:G43)</f>
        <v>0.12499999999999994</v>
      </c>
      <c r="R56" s="28">
        <f t="shared" si="7"/>
        <v>6.4920343137254866E-2</v>
      </c>
      <c r="S56" s="302"/>
    </row>
    <row r="57" spans="1:19" x14ac:dyDescent="0.25">
      <c r="A57" s="303"/>
      <c r="B57" s="25">
        <v>55</v>
      </c>
      <c r="D57" s="9">
        <v>2</v>
      </c>
      <c r="E57" s="25">
        <v>4</v>
      </c>
      <c r="F57" s="90">
        <f>$J$47</f>
        <v>1</v>
      </c>
      <c r="G57" s="28">
        <f>$K$48</f>
        <v>0.54166666666666674</v>
      </c>
      <c r="H57" s="28">
        <f>$L$48*$J$29+$M$48*$J$30</f>
        <v>0.40972222222222227</v>
      </c>
      <c r="I57" s="91">
        <f>$L$47*$K$27+$M$47*$K$28</f>
        <v>0</v>
      </c>
      <c r="J57" s="28">
        <f t="shared" si="0"/>
        <v>0.45833333333333326</v>
      </c>
      <c r="K57" s="28">
        <f t="shared" si="1"/>
        <v>0</v>
      </c>
      <c r="L57" s="108">
        <f t="shared" si="3"/>
        <v>0.54117647058823515</v>
      </c>
      <c r="M57" s="30">
        <f t="shared" si="2"/>
        <v>0.45882352941176485</v>
      </c>
      <c r="N57" s="28">
        <f t="shared" si="4"/>
        <v>0.27083333333333337</v>
      </c>
      <c r="O57" s="28">
        <f t="shared" si="5"/>
        <v>0.24852941176470597</v>
      </c>
      <c r="P57" s="28">
        <f t="shared" si="6"/>
        <v>0.51936274509803937</v>
      </c>
      <c r="Q57" s="28">
        <f>PRODUCT(NodeProb_LLW4!E51:G51)</f>
        <v>0.12500000000000006</v>
      </c>
      <c r="R57" s="28">
        <f t="shared" si="7"/>
        <v>6.4920343137254949E-2</v>
      </c>
      <c r="S57" s="302"/>
    </row>
    <row r="58" spans="1:19" s="29" customFormat="1" x14ac:dyDescent="0.25">
      <c r="A58" s="309"/>
      <c r="B58" s="29">
        <v>56</v>
      </c>
      <c r="D58" s="58">
        <v>2</v>
      </c>
      <c r="E58" s="29">
        <v>4</v>
      </c>
      <c r="F58" s="92">
        <f>$J$49</f>
        <v>0.54166666666666663</v>
      </c>
      <c r="G58" s="30">
        <f>$K$50</f>
        <v>1</v>
      </c>
      <c r="H58" s="30">
        <f>$L$50*$J$33+$M$50*$J$34</f>
        <v>0</v>
      </c>
      <c r="I58" s="93">
        <f>$L$49*$K$31+$M$49*$K$32</f>
        <v>0.40972222222222221</v>
      </c>
      <c r="J58" s="28">
        <f t="shared" si="0"/>
        <v>0</v>
      </c>
      <c r="K58" s="28">
        <f t="shared" si="1"/>
        <v>0.45833333333333337</v>
      </c>
      <c r="L58" s="108">
        <f t="shared" si="3"/>
        <v>0.45882352941176469</v>
      </c>
      <c r="M58" s="30">
        <f t="shared" si="2"/>
        <v>0.54117647058823537</v>
      </c>
      <c r="N58" s="28">
        <f t="shared" si="4"/>
        <v>0.24852941176470583</v>
      </c>
      <c r="O58" s="28">
        <f t="shared" si="5"/>
        <v>0.27083333333333331</v>
      </c>
      <c r="P58" s="30">
        <f t="shared" si="6"/>
        <v>0.51936274509803915</v>
      </c>
      <c r="Q58" s="30">
        <f>PRODUCT(NodeProb_LLW4!E59:G59)</f>
        <v>0.12499999999999994</v>
      </c>
      <c r="R58" s="30">
        <f t="shared" si="7"/>
        <v>6.4920343137254866E-2</v>
      </c>
      <c r="S58" s="304"/>
    </row>
    <row r="59" spans="1:19" x14ac:dyDescent="0.25">
      <c r="A59" s="308" t="s">
        <v>58</v>
      </c>
      <c r="B59" s="25">
        <v>57</v>
      </c>
      <c r="D59" s="9">
        <v>2</v>
      </c>
      <c r="E59" s="25">
        <v>4</v>
      </c>
      <c r="F59" s="88">
        <f>$L$51*($L$35*$J$3+$M$35*$J$4)+$M$51*$J$36</f>
        <v>1.9117647058823534E-2</v>
      </c>
      <c r="G59" s="82">
        <f>$L$52*$K$37+$M$52*($L$38*$K$9+$M$38*$K$10)</f>
        <v>1.9117647058823524E-2</v>
      </c>
      <c r="H59" s="82">
        <f>$L$52*($L$37*$J$7+$M$37*$J$8)+$M$52*$J$38</f>
        <v>0</v>
      </c>
      <c r="I59" s="89">
        <f>$L$51*$K$35+$M$51*($L$36*$K$5+$M$36*$K$6)</f>
        <v>0</v>
      </c>
      <c r="J59" s="28">
        <f t="shared" si="0"/>
        <v>1.0408340855860843E-17</v>
      </c>
      <c r="K59" s="28">
        <f t="shared" si="1"/>
        <v>0</v>
      </c>
      <c r="L59" s="108">
        <f t="shared" si="3"/>
        <v>0.50000000000000022</v>
      </c>
      <c r="M59" s="30">
        <f t="shared" si="2"/>
        <v>0.49999999999999978</v>
      </c>
      <c r="N59" s="28">
        <f t="shared" si="4"/>
        <v>9.558823529411762E-3</v>
      </c>
      <c r="O59" s="28">
        <f t="shared" si="5"/>
        <v>9.5588235294117568E-3</v>
      </c>
      <c r="P59" s="28">
        <f t="shared" si="6"/>
        <v>1.9117647058823517E-2</v>
      </c>
      <c r="Q59" s="28">
        <f>PRODUCT(NodeProb_LLW4!F3:G3)</f>
        <v>0.25</v>
      </c>
      <c r="R59" s="28">
        <f t="shared" si="7"/>
        <v>4.7794117647058793E-3</v>
      </c>
      <c r="S59" s="302">
        <f>SUM(R59:R62)</f>
        <v>1.9117647058823517E-2</v>
      </c>
    </row>
    <row r="60" spans="1:19" x14ac:dyDescent="0.25">
      <c r="A60" s="303"/>
      <c r="B60" s="25">
        <v>58</v>
      </c>
      <c r="D60" s="9">
        <v>2</v>
      </c>
      <c r="E60" s="25">
        <v>3</v>
      </c>
      <c r="F60" s="90">
        <f>$L$53*($L$39*$J$11+$M$39*$J$12)+$M$53*$J$40</f>
        <v>1.9117647058823534E-2</v>
      </c>
      <c r="G60" s="28">
        <f>$L$54*$K$41+$M$54*($L$42*$K$17+$M$42*$K$18)</f>
        <v>1.9117647058823524E-2</v>
      </c>
      <c r="H60" s="28">
        <f>$L$54*($L$41*$J$15+$M$41*$J$16)+$M$54*$J$42</f>
        <v>0</v>
      </c>
      <c r="I60" s="91">
        <f>$L$53*$K$39+$M$53*($L$40*$K$13+$M$40*$K$14)</f>
        <v>0</v>
      </c>
      <c r="J60" s="28">
        <f t="shared" si="0"/>
        <v>1.0408340855860843E-17</v>
      </c>
      <c r="K60" s="28">
        <f t="shared" si="1"/>
        <v>0</v>
      </c>
      <c r="L60" s="108">
        <f t="shared" si="3"/>
        <v>0.50000000000000022</v>
      </c>
      <c r="M60" s="30">
        <f t="shared" si="2"/>
        <v>0.49999999999999978</v>
      </c>
      <c r="N60" s="28">
        <f t="shared" si="4"/>
        <v>9.558823529411762E-3</v>
      </c>
      <c r="O60" s="28">
        <f t="shared" si="5"/>
        <v>9.5588235294117568E-3</v>
      </c>
      <c r="P60" s="28">
        <f t="shared" si="6"/>
        <v>1.9117647058823517E-2</v>
      </c>
      <c r="Q60" s="28">
        <f>PRODUCT(NodeProb_LLW4!F19:G19)</f>
        <v>0.25</v>
      </c>
      <c r="R60" s="28">
        <f t="shared" si="7"/>
        <v>4.7794117647058793E-3</v>
      </c>
      <c r="S60" s="302"/>
    </row>
    <row r="61" spans="1:19" x14ac:dyDescent="0.25">
      <c r="A61" s="303"/>
      <c r="B61" s="25">
        <v>59</v>
      </c>
      <c r="D61" s="9">
        <v>1</v>
      </c>
      <c r="E61" s="25">
        <v>4</v>
      </c>
      <c r="F61" s="90">
        <f>$L$55*($L$43*$J$19+$M$43*$J$20)+$M$55*$J$44</f>
        <v>1.9117647058823534E-2</v>
      </c>
      <c r="G61" s="28">
        <f>$L$56*$K$45+$M$56*($L$46*$K$25+$M$46*$K$26)</f>
        <v>1.9117647058823524E-2</v>
      </c>
      <c r="H61" s="28">
        <f>$L$56*($L$45*$J$23+$M$45*$J$24)+$M$56*$J$46</f>
        <v>0</v>
      </c>
      <c r="I61" s="91">
        <f>$L$55*$K$43+$M$55*($L$44*$K$21+$M$44*$K$22)</f>
        <v>0</v>
      </c>
      <c r="J61" s="28">
        <f t="shared" si="0"/>
        <v>1.0408340855860843E-17</v>
      </c>
      <c r="K61" s="28">
        <f t="shared" si="1"/>
        <v>0</v>
      </c>
      <c r="L61" s="108">
        <f t="shared" si="3"/>
        <v>0.50000000000000022</v>
      </c>
      <c r="M61" s="30">
        <f t="shared" si="2"/>
        <v>0.49999999999999978</v>
      </c>
      <c r="N61" s="28">
        <f t="shared" si="4"/>
        <v>9.558823529411762E-3</v>
      </c>
      <c r="O61" s="28">
        <f t="shared" si="5"/>
        <v>9.5588235294117568E-3</v>
      </c>
      <c r="P61" s="28">
        <f t="shared" si="6"/>
        <v>1.9117647058823517E-2</v>
      </c>
      <c r="Q61" s="28">
        <f>PRODUCT(NodeProb_LLW4!F35:G35)</f>
        <v>0.25</v>
      </c>
      <c r="R61" s="28">
        <f t="shared" si="7"/>
        <v>4.7794117647058793E-3</v>
      </c>
      <c r="S61" s="302"/>
    </row>
    <row r="62" spans="1:19" s="29" customFormat="1" x14ac:dyDescent="0.25">
      <c r="A62" s="309"/>
      <c r="B62" s="29">
        <v>60</v>
      </c>
      <c r="D62" s="58">
        <v>1</v>
      </c>
      <c r="E62" s="29">
        <v>3</v>
      </c>
      <c r="F62" s="92">
        <f>$L$57*($L$47*$J$27+$M$47*$J$28)+$M$57*$J$48</f>
        <v>1.9117647058823534E-2</v>
      </c>
      <c r="G62" s="30">
        <f>$L$58*$K$49+$M$58*($L$50*$K$33+$M$50*$K$34)</f>
        <v>1.9117647058823524E-2</v>
      </c>
      <c r="H62" s="30">
        <f>$L$58*($L$49*$J$31+$M$49*$J$32)+$M$58*$J$50</f>
        <v>0</v>
      </c>
      <c r="I62" s="93">
        <f>$L$57*$K$47+$M$57*($L$48*$K$29+$M$48*$K$30)</f>
        <v>0</v>
      </c>
      <c r="J62" s="28">
        <f t="shared" si="0"/>
        <v>1.0408340855860843E-17</v>
      </c>
      <c r="K62" s="28">
        <f t="shared" si="1"/>
        <v>0</v>
      </c>
      <c r="L62" s="108">
        <f t="shared" si="3"/>
        <v>0.50000000000000022</v>
      </c>
      <c r="M62" s="30">
        <f t="shared" si="2"/>
        <v>0.49999999999999978</v>
      </c>
      <c r="N62" s="28">
        <f t="shared" si="4"/>
        <v>9.558823529411762E-3</v>
      </c>
      <c r="O62" s="28">
        <f t="shared" si="5"/>
        <v>9.5588235294117568E-3</v>
      </c>
      <c r="P62" s="30">
        <f t="shared" si="6"/>
        <v>1.9117647058823517E-2</v>
      </c>
      <c r="Q62" s="30">
        <f>PRODUCT(NodeProb_LLW4!F51:G51)</f>
        <v>0.25</v>
      </c>
      <c r="R62" s="30">
        <f t="shared" si="7"/>
        <v>4.7794117647058793E-3</v>
      </c>
      <c r="S62" s="304"/>
    </row>
    <row r="63" spans="1:19" x14ac:dyDescent="0.25">
      <c r="A63" s="308" t="s">
        <v>59</v>
      </c>
      <c r="B63" s="25">
        <v>61</v>
      </c>
      <c r="D63" s="9">
        <v>3</v>
      </c>
      <c r="E63" s="25">
        <v>4</v>
      </c>
      <c r="F63" s="36">
        <f>$L$59*$K$51+$M$59*$K$52</f>
        <v>0.22916666666666657</v>
      </c>
      <c r="G63" s="36">
        <f>$L$60*$K$53+$M$60*$K$54</f>
        <v>0.22916666666666657</v>
      </c>
      <c r="H63" s="36">
        <f>$K$60</f>
        <v>0</v>
      </c>
      <c r="I63" s="36">
        <f>$K$59</f>
        <v>0</v>
      </c>
      <c r="J63" s="28">
        <f t="shared" si="0"/>
        <v>0</v>
      </c>
      <c r="K63" s="28">
        <f t="shared" si="1"/>
        <v>0</v>
      </c>
      <c r="L63" s="108">
        <f t="shared" si="3"/>
        <v>0.5</v>
      </c>
      <c r="M63" s="30">
        <f t="shared" si="2"/>
        <v>0.5</v>
      </c>
      <c r="N63" s="28">
        <f t="shared" si="4"/>
        <v>0.11458333333333329</v>
      </c>
      <c r="O63" s="28">
        <f t="shared" si="5"/>
        <v>0.11458333333333329</v>
      </c>
      <c r="P63" s="28">
        <f t="shared" si="6"/>
        <v>0.22916666666666657</v>
      </c>
      <c r="Q63" s="28">
        <f>NodeProb_LLW4!G3</f>
        <v>0.5</v>
      </c>
      <c r="R63" s="28">
        <f t="shared" si="7"/>
        <v>0.11458333333333329</v>
      </c>
      <c r="S63" s="302">
        <f>SUM(R63:R64)</f>
        <v>0.22916666666666657</v>
      </c>
    </row>
    <row r="64" spans="1:19" s="29" customFormat="1" x14ac:dyDescent="0.25">
      <c r="A64" s="309"/>
      <c r="B64" s="29">
        <v>62</v>
      </c>
      <c r="D64" s="58">
        <v>3</v>
      </c>
      <c r="E64" s="29">
        <v>4</v>
      </c>
      <c r="F64" s="75">
        <f>$L$61*$K$55+$M$61*$K$56</f>
        <v>0.22916666666666657</v>
      </c>
      <c r="G64" s="75">
        <f>$L$62*$K$57+$M$62*$K$58</f>
        <v>0.22916666666666657</v>
      </c>
      <c r="H64" s="75">
        <f>$K$62</f>
        <v>0</v>
      </c>
      <c r="I64" s="75">
        <f>$K$61</f>
        <v>0</v>
      </c>
      <c r="J64" s="28">
        <f t="shared" si="0"/>
        <v>0</v>
      </c>
      <c r="K64" s="28">
        <f t="shared" si="1"/>
        <v>0</v>
      </c>
      <c r="L64" s="108">
        <f t="shared" si="3"/>
        <v>0.5</v>
      </c>
      <c r="M64" s="30">
        <f t="shared" si="2"/>
        <v>0.5</v>
      </c>
      <c r="N64" s="28">
        <f t="shared" si="4"/>
        <v>0.11458333333333329</v>
      </c>
      <c r="O64" s="28">
        <f t="shared" si="5"/>
        <v>0.11458333333333329</v>
      </c>
      <c r="P64" s="30">
        <f t="shared" si="6"/>
        <v>0.22916666666666657</v>
      </c>
      <c r="Q64" s="30">
        <f>NodeProb_LLW4!G35</f>
        <v>0.5</v>
      </c>
      <c r="R64" s="30">
        <f t="shared" si="7"/>
        <v>0.11458333333333329</v>
      </c>
      <c r="S64" s="302"/>
    </row>
    <row r="65" spans="1:19" s="29" customFormat="1" x14ac:dyDescent="0.25">
      <c r="A65" s="81" t="s">
        <v>60</v>
      </c>
      <c r="B65" s="29">
        <v>63</v>
      </c>
      <c r="D65" s="29">
        <v>1</v>
      </c>
      <c r="E65" s="29">
        <v>2</v>
      </c>
      <c r="F65" s="75">
        <f>$L$63*($L$59*$J$51+$M$59*$J$52)+$M$63*($L$60*$J$53+$M$60*$J$54)</f>
        <v>0.22916666666666674</v>
      </c>
      <c r="G65" s="75">
        <f>$L$64*($L$61*$J$55+$M$61*$J$56)+$M$64*($L$62*$J$57+$M$62*$J$58)</f>
        <v>0.22916666666666674</v>
      </c>
      <c r="H65" s="75">
        <f>$L$64*$J$61+$M$64*$J$62</f>
        <v>1.0408340855860843E-17</v>
      </c>
      <c r="I65" s="75">
        <f>$L$63*$J$59+$M$63*$J$60</f>
        <v>1.0408340855860843E-17</v>
      </c>
      <c r="J65" s="28">
        <f t="shared" si="0"/>
        <v>0</v>
      </c>
      <c r="K65" s="28">
        <f t="shared" si="1"/>
        <v>1.0408340855860843E-17</v>
      </c>
      <c r="L65" s="108">
        <f t="shared" si="3"/>
        <v>0.5</v>
      </c>
      <c r="M65" s="30">
        <f t="shared" si="2"/>
        <v>0.5</v>
      </c>
      <c r="N65" s="28">
        <f t="shared" si="4"/>
        <v>0.11458333333333337</v>
      </c>
      <c r="O65" s="28">
        <f t="shared" si="5"/>
        <v>0.11458333333333337</v>
      </c>
      <c r="P65" s="30">
        <f t="shared" si="6"/>
        <v>0.22916666666666674</v>
      </c>
      <c r="Q65" s="30">
        <v>1</v>
      </c>
      <c r="R65" s="30">
        <f t="shared" si="7"/>
        <v>0.22916666666666674</v>
      </c>
      <c r="S65" s="76">
        <f>R65</f>
        <v>0.22916666666666674</v>
      </c>
    </row>
    <row r="66" spans="1:19" x14ac:dyDescent="0.25">
      <c r="R66" s="24" t="s">
        <v>17</v>
      </c>
      <c r="S66" s="31">
        <f>SUM(S3:S65)</f>
        <v>1.5</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row>
    <row r="72" spans="1:19" x14ac:dyDescent="0.25">
      <c r="A72" s="14" t="s">
        <v>28</v>
      </c>
      <c r="B72" s="15">
        <f>(1+$B$68)/2</f>
        <v>0.75</v>
      </c>
    </row>
    <row r="73" spans="1:19" x14ac:dyDescent="0.25">
      <c r="A73" s="16" t="s">
        <v>21</v>
      </c>
      <c r="B73" s="15">
        <f>($B$68+$B$69)/3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0</v>
      </c>
    </row>
    <row r="78" spans="1:19" x14ac:dyDescent="0.25">
      <c r="A78" s="43"/>
      <c r="C78" s="25" t="s">
        <v>34</v>
      </c>
      <c r="D78" s="55">
        <f>$K$65</f>
        <v>1.0408340855860843E-17</v>
      </c>
    </row>
    <row r="79" spans="1:19" x14ac:dyDescent="0.25">
      <c r="A79" s="43"/>
      <c r="C79" s="25" t="s">
        <v>35</v>
      </c>
      <c r="D79" s="55">
        <f>$L$65*$J$63+$M$65*$J$64</f>
        <v>0</v>
      </c>
    </row>
    <row r="80" spans="1:19" ht="16.5" thickBot="1" x14ac:dyDescent="0.3">
      <c r="A80" s="33"/>
      <c r="B80" s="53"/>
      <c r="C80" s="53" t="s">
        <v>36</v>
      </c>
      <c r="D80" s="56">
        <f>$L$65*$K$63+$M$65*$K$64</f>
        <v>0</v>
      </c>
    </row>
    <row r="81" spans="1:16" ht="16.5" thickBot="1" x14ac:dyDescent="0.3"/>
    <row r="82" spans="1:16" ht="18" x14ac:dyDescent="0.25">
      <c r="A82" s="49" t="s">
        <v>37</v>
      </c>
      <c r="B82" s="50" t="s">
        <v>8</v>
      </c>
      <c r="C82" s="51" t="s">
        <v>53</v>
      </c>
      <c r="D82" s="37"/>
      <c r="E82" s="37" t="s">
        <v>38</v>
      </c>
      <c r="F82" s="52">
        <f>AVERAGE(B83:B86)</f>
        <v>2.6020852139652106E-18</v>
      </c>
    </row>
    <row r="83" spans="1:16" x14ac:dyDescent="0.25">
      <c r="A83" s="40" t="s">
        <v>5</v>
      </c>
      <c r="B83" s="31">
        <f>D77</f>
        <v>0</v>
      </c>
      <c r="C83" s="28">
        <f>(B83-$F$82)*(B83-$F$82)</f>
        <v>6.770847460736376E-36</v>
      </c>
      <c r="F83" s="41"/>
    </row>
    <row r="84" spans="1:16" x14ac:dyDescent="0.25">
      <c r="A84" s="40" t="s">
        <v>4</v>
      </c>
      <c r="B84" s="31">
        <f>D78</f>
        <v>1.0408340855860843E-17</v>
      </c>
      <c r="C84" s="28">
        <f>(B84-$F$82)*(B84-$F$82)</f>
        <v>6.0937627146627384E-35</v>
      </c>
      <c r="F84" s="41"/>
    </row>
    <row r="85" spans="1:16" x14ac:dyDescent="0.25">
      <c r="A85" s="40" t="s">
        <v>3</v>
      </c>
      <c r="B85" s="31">
        <f>D79</f>
        <v>0</v>
      </c>
      <c r="C85" s="28">
        <f>(B85-$F$82)*(B85-$F$82)</f>
        <v>6.770847460736376E-36</v>
      </c>
      <c r="F85" s="41"/>
    </row>
    <row r="86" spans="1:16" x14ac:dyDescent="0.25">
      <c r="A86" s="40" t="s">
        <v>2</v>
      </c>
      <c r="B86" s="31">
        <f>D80</f>
        <v>0</v>
      </c>
      <c r="C86" s="28">
        <f>(B86-$F$82)*(B86-$F$82)</f>
        <v>6.770847460736376E-36</v>
      </c>
      <c r="F86" s="41"/>
    </row>
    <row r="87" spans="1:16" x14ac:dyDescent="0.25">
      <c r="A87" s="43"/>
      <c r="B87" s="24" t="s">
        <v>39</v>
      </c>
      <c r="C87" s="28">
        <f>SUM(C83:C86)</f>
        <v>8.1250169528836513E-35</v>
      </c>
      <c r="F87" s="41"/>
    </row>
    <row r="88" spans="1:16" x14ac:dyDescent="0.25">
      <c r="A88" s="44"/>
      <c r="B88" s="24" t="s">
        <v>40</v>
      </c>
      <c r="C88" s="28">
        <f>C87/4</f>
        <v>2.0312542382209128E-35</v>
      </c>
      <c r="F88" s="41"/>
    </row>
    <row r="89" spans="1:16" x14ac:dyDescent="0.25">
      <c r="A89" s="43"/>
      <c r="B89" s="24" t="s">
        <v>41</v>
      </c>
      <c r="C89" s="28">
        <f>SQRT(C88)</f>
        <v>4.5069437962114781E-18</v>
      </c>
      <c r="F89" s="41"/>
    </row>
    <row r="90" spans="1:16" ht="16.5" thickBot="1" x14ac:dyDescent="0.3">
      <c r="A90" s="33"/>
      <c r="B90" s="45" t="s">
        <v>42</v>
      </c>
      <c r="C90" s="46">
        <f>IF($F$82=0,0,$C$89/$F$82)</f>
        <v>1.7320508075688774</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0</v>
      </c>
      <c r="C94" s="28">
        <f>(B94-$F$94)*(B94-$F$94)</f>
        <v>0</v>
      </c>
      <c r="D94" s="27"/>
      <c r="E94" s="25" t="s">
        <v>38</v>
      </c>
      <c r="F94" s="42">
        <f>AVERAGE(B94:B97)</f>
        <v>0</v>
      </c>
      <c r="N94" s="25"/>
      <c r="O94" s="25"/>
      <c r="P94" s="25"/>
    </row>
    <row r="95" spans="1:16" x14ac:dyDescent="0.25">
      <c r="A95" s="40" t="s">
        <v>4</v>
      </c>
      <c r="B95" s="31">
        <f>ROUND(D78,15)</f>
        <v>0</v>
      </c>
      <c r="C95" s="28">
        <f>(B95-$F$94)*(B95-$F$94)</f>
        <v>0</v>
      </c>
      <c r="D95" s="27"/>
      <c r="E95" s="27"/>
      <c r="F95" s="41"/>
      <c r="N95" s="25"/>
      <c r="O95" s="25"/>
      <c r="P95" s="25"/>
    </row>
    <row r="96" spans="1:16" x14ac:dyDescent="0.25">
      <c r="A96" s="40" t="s">
        <v>3</v>
      </c>
      <c r="B96" s="31">
        <f>ROUND(D79,15)</f>
        <v>0</v>
      </c>
      <c r="C96" s="28">
        <f>(B96-$F$94)*(B96-$F$94)</f>
        <v>0</v>
      </c>
      <c r="D96" s="27"/>
      <c r="E96" s="27"/>
      <c r="F96" s="41"/>
      <c r="N96" s="25"/>
      <c r="O96" s="25"/>
      <c r="P96" s="25"/>
    </row>
    <row r="97" spans="1:16" x14ac:dyDescent="0.25">
      <c r="A97" s="40" t="s">
        <v>2</v>
      </c>
      <c r="B97" s="31">
        <f>ROUND(D80,15)</f>
        <v>0</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x14ac:dyDescent="0.25">
      <c r="C103" s="27"/>
      <c r="D103" s="27"/>
      <c r="E103" s="27"/>
      <c r="N103" s="25"/>
      <c r="O103" s="25"/>
      <c r="P103" s="25"/>
    </row>
    <row r="104" spans="1:16" x14ac:dyDescent="0.25">
      <c r="A104" s="24" t="s">
        <v>65</v>
      </c>
      <c r="B104" s="24">
        <f>S66/(SUM(1+B68+B69))</f>
        <v>1</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eAGHhjzq2JKyuLubG4h1JfE0wlC8nsjwgmvjKkjGkt6KBD4tWgSxzVCIXEp/0mAyRMHFIpQ2eIsWQqXjzStBzQ==" saltValue="sd4YftAuPSzXumK+MqEtPw=="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35" priority="4" operator="containsText" text="WAHR">
      <formula>NOT(ISERROR(SEARCH("WAHR",B81)))</formula>
    </cfRule>
    <cfRule type="containsText" dxfId="34" priority="5" operator="containsText" text="FALSCH">
      <formula>NOT(ISERROR(SEARCH("FALSCH",B81)))</formula>
    </cfRule>
  </conditionalFormatting>
  <conditionalFormatting sqref="I92:J103 L104:M1048576">
    <cfRule type="expression" dxfId="33" priority="8">
      <formula>IF(#REF!="FALSCH", , )</formula>
    </cfRule>
  </conditionalFormatting>
  <conditionalFormatting sqref="L1:M91">
    <cfRule type="expression" dxfId="32" priority="1">
      <formula>IF(#REF!="FALSCH", , )</formula>
    </cfRule>
  </conditionalFormatting>
  <conditionalFormatting sqref="N2:P2">
    <cfRule type="expression" dxfId="31" priority="6">
      <formula>IF(#REF!="FALSCH", , )</formula>
    </cfRule>
  </conditionalFormatting>
  <conditionalFormatting sqref="R2 T2">
    <cfRule type="expression" dxfId="30" priority="7">
      <formula>IF(#REF!="FALSCH", , )</formula>
    </cfRule>
  </conditionalFormatting>
  <pageMargins left="0.7" right="0.7" top="0.78740157499999996" bottom="0.78740157499999996"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9"/>
  <dimension ref="A1:BG82"/>
  <sheetViews>
    <sheetView zoomScale="85" zoomScaleNormal="85" workbookViewId="0">
      <pane xSplit="1" ySplit="2" topLeftCell="E46"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2"/>
    <col min="2" max="8" width="15.125" style="2" bestFit="1" customWidth="1"/>
    <col min="9" max="9" width="15.125" style="13" customWidth="1"/>
    <col min="10" max="10" width="15.125" style="2" bestFit="1" customWidth="1"/>
    <col min="11" max="11" width="15.125" style="2" customWidth="1"/>
    <col min="12" max="12" width="15.125" style="13" customWidth="1"/>
    <col min="13" max="13" width="10.875" style="2" customWidth="1"/>
    <col min="14" max="14" width="15.125" style="2" customWidth="1"/>
    <col min="15" max="15" width="15.125" style="13" customWidth="1"/>
    <col min="16" max="16" width="10.875" style="2" customWidth="1"/>
    <col min="17" max="17" width="15.125" style="2" customWidth="1"/>
    <col min="18" max="18" width="15.125" style="13" customWidth="1"/>
    <col min="19" max="19" width="10.875" style="2" customWidth="1"/>
    <col min="20" max="20" width="15.125" style="72" customWidth="1"/>
    <col min="21" max="21" width="10.875" style="2"/>
    <col min="22" max="22" width="13" style="2" customWidth="1"/>
    <col min="23" max="16384" width="10.875" style="2"/>
  </cols>
  <sheetData>
    <row r="1" spans="1:59" x14ac:dyDescent="0.25">
      <c r="B1" s="8"/>
      <c r="C1" s="8"/>
      <c r="D1" s="8"/>
      <c r="E1" s="8"/>
      <c r="F1" s="8"/>
      <c r="G1" s="8"/>
      <c r="H1" s="310" t="s">
        <v>16</v>
      </c>
      <c r="I1" s="12" t="s">
        <v>5</v>
      </c>
      <c r="J1" s="8"/>
      <c r="K1" s="8"/>
      <c r="L1" s="12" t="s">
        <v>4</v>
      </c>
      <c r="M1" s="8"/>
      <c r="N1" s="8"/>
      <c r="O1" s="12" t="s">
        <v>3</v>
      </c>
      <c r="P1" s="8"/>
      <c r="Q1" s="8"/>
      <c r="R1" s="12" t="s">
        <v>2</v>
      </c>
      <c r="S1" s="8"/>
      <c r="T1" s="67"/>
    </row>
    <row r="2" spans="1:59" s="1" customFormat="1" x14ac:dyDescent="0.25">
      <c r="A2" s="1" t="s">
        <v>15</v>
      </c>
      <c r="B2" s="1" t="s">
        <v>14</v>
      </c>
      <c r="C2" s="1" t="s">
        <v>13</v>
      </c>
      <c r="D2" s="1" t="s">
        <v>12</v>
      </c>
      <c r="E2" s="1" t="s">
        <v>11</v>
      </c>
      <c r="F2" s="1" t="s">
        <v>10</v>
      </c>
      <c r="G2" s="1" t="s">
        <v>9</v>
      </c>
      <c r="H2" s="294"/>
      <c r="I2" s="64" t="s">
        <v>15</v>
      </c>
      <c r="J2" s="4" t="s">
        <v>31</v>
      </c>
      <c r="K2" s="4"/>
      <c r="L2" s="64" t="s">
        <v>15</v>
      </c>
      <c r="M2" s="4" t="s">
        <v>31</v>
      </c>
      <c r="O2" s="65" t="s">
        <v>15</v>
      </c>
      <c r="P2" s="1" t="s">
        <v>31</v>
      </c>
      <c r="R2" s="65" t="s">
        <v>15</v>
      </c>
      <c r="S2" s="1" t="s">
        <v>31</v>
      </c>
      <c r="T2" s="68"/>
    </row>
    <row r="3" spans="1:59" x14ac:dyDescent="0.25">
      <c r="A3" s="2">
        <v>1</v>
      </c>
      <c r="B3" s="21">
        <f>APA_LLW4!$L$3</f>
        <v>0.5</v>
      </c>
      <c r="C3" s="21">
        <f>APA_LLW4!$L$35</f>
        <v>1</v>
      </c>
      <c r="D3" s="21">
        <f>APA_LLW4!$L$51</f>
        <v>0.54117647058823515</v>
      </c>
      <c r="E3" s="21">
        <f>APA_LLW4!$L$59</f>
        <v>0.50000000000000022</v>
      </c>
      <c r="F3" s="21">
        <f>APA_LLW4!$L$63</f>
        <v>0.5</v>
      </c>
      <c r="G3" s="21">
        <f>APA_LLW4!$L$65</f>
        <v>0.5</v>
      </c>
      <c r="H3" s="21">
        <f>B3*C3*D3*E3*F3*G3</f>
        <v>3.3823529411764711E-2</v>
      </c>
      <c r="I3" s="86">
        <f>$B$69</f>
        <v>1</v>
      </c>
      <c r="J3" s="87" t="s">
        <v>66</v>
      </c>
      <c r="K3" s="83">
        <f t="shared" ref="K3:K66" si="0">I3*H3</f>
        <v>3.3823529411764711E-2</v>
      </c>
      <c r="L3" s="86">
        <f>$B$73</f>
        <v>0.5</v>
      </c>
      <c r="M3" s="87" t="s">
        <v>62</v>
      </c>
      <c r="N3" s="83">
        <f t="shared" ref="N3:N66" si="1">L3*H3</f>
        <v>1.6911764705882355E-2</v>
      </c>
      <c r="O3" s="86">
        <f>$B$74</f>
        <v>0</v>
      </c>
      <c r="P3" s="87" t="s">
        <v>63</v>
      </c>
      <c r="Q3" s="83">
        <f t="shared" ref="Q3:Q66" si="2">O3*H3</f>
        <v>0</v>
      </c>
      <c r="R3" s="86">
        <v>0</v>
      </c>
      <c r="S3" s="94">
        <v>0</v>
      </c>
      <c r="T3" s="84">
        <f t="shared" ref="T3:T66" si="3">R3*H3</f>
        <v>0</v>
      </c>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row>
    <row r="4" spans="1:59" x14ac:dyDescent="0.25">
      <c r="A4" s="2">
        <v>2</v>
      </c>
      <c r="B4" s="21">
        <f>APA_LLW4!$M$3</f>
        <v>0.5</v>
      </c>
      <c r="C4" s="21">
        <f>APA_LLW4!$L$35</f>
        <v>1</v>
      </c>
      <c r="D4" s="21">
        <f>APA_LLW4!$L$51</f>
        <v>0.54117647058823515</v>
      </c>
      <c r="E4" s="21">
        <f>APA_LLW4!$L$59</f>
        <v>0.50000000000000022</v>
      </c>
      <c r="F4" s="21">
        <f>APA_LLW4!$L$63</f>
        <v>0.5</v>
      </c>
      <c r="G4" s="21">
        <f>APA_LLW4!$L$65</f>
        <v>0.5</v>
      </c>
      <c r="H4" s="21">
        <f t="shared" ref="H4:H66" si="4">B4*C4*D4*E4*F4*G4</f>
        <v>3.3823529411764711E-2</v>
      </c>
      <c r="I4" s="66">
        <f>$B$69</f>
        <v>1</v>
      </c>
      <c r="J4" s="61" t="s">
        <v>66</v>
      </c>
      <c r="K4" s="20">
        <f t="shared" si="0"/>
        <v>3.3823529411764711E-2</v>
      </c>
      <c r="L4" s="66">
        <f>$B$74</f>
        <v>0</v>
      </c>
      <c r="M4" s="61" t="s">
        <v>63</v>
      </c>
      <c r="N4" s="20">
        <f t="shared" si="1"/>
        <v>0</v>
      </c>
      <c r="O4" s="66">
        <f>$B$73</f>
        <v>0.5</v>
      </c>
      <c r="P4" s="61" t="s">
        <v>62</v>
      </c>
      <c r="Q4" s="20">
        <f t="shared" si="2"/>
        <v>1.6911764705882355E-2</v>
      </c>
      <c r="R4" s="66">
        <v>0</v>
      </c>
      <c r="S4" s="95" t="s">
        <v>67</v>
      </c>
      <c r="T4" s="69">
        <f t="shared" si="3"/>
        <v>0</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row>
    <row r="5" spans="1:59" x14ac:dyDescent="0.25">
      <c r="A5" s="2">
        <v>3</v>
      </c>
      <c r="B5" s="21">
        <f>APA_LLW4!$L$4</f>
        <v>0.5</v>
      </c>
      <c r="C5" s="21">
        <f>APA_LLW4!$M$35</f>
        <v>0</v>
      </c>
      <c r="D5" s="21">
        <f>APA_LLW4!$L$51</f>
        <v>0.54117647058823515</v>
      </c>
      <c r="E5" s="21">
        <f>APA_LLW4!$L$59</f>
        <v>0.50000000000000022</v>
      </c>
      <c r="F5" s="21">
        <f>APA_LLW4!$L$63</f>
        <v>0.5</v>
      </c>
      <c r="G5" s="21">
        <f>APA_LLW4!$L$65</f>
        <v>0.5</v>
      </c>
      <c r="H5" s="21">
        <f t="shared" si="4"/>
        <v>0</v>
      </c>
      <c r="I5" s="66">
        <f>$B$71</f>
        <v>0.75</v>
      </c>
      <c r="J5" s="61" t="s">
        <v>28</v>
      </c>
      <c r="K5" s="20">
        <f t="shared" si="0"/>
        <v>0</v>
      </c>
      <c r="L5" s="66">
        <f>$B$71</f>
        <v>0.75</v>
      </c>
      <c r="M5" s="61" t="s">
        <v>28</v>
      </c>
      <c r="N5" s="20">
        <f t="shared" si="1"/>
        <v>0</v>
      </c>
      <c r="O5" s="66">
        <f>$B$75</f>
        <v>0</v>
      </c>
      <c r="P5" s="61" t="s">
        <v>29</v>
      </c>
      <c r="Q5" s="20">
        <f t="shared" si="2"/>
        <v>0</v>
      </c>
      <c r="R5" s="66">
        <f>$B$75</f>
        <v>0</v>
      </c>
      <c r="S5" s="95" t="s">
        <v>29</v>
      </c>
      <c r="T5" s="69">
        <f t="shared" si="3"/>
        <v>0</v>
      </c>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row>
    <row r="6" spans="1:59" x14ac:dyDescent="0.25">
      <c r="A6" s="2">
        <v>4</v>
      </c>
      <c r="B6" s="21">
        <f>APA_LLW4!$M$4</f>
        <v>0.5</v>
      </c>
      <c r="C6" s="21">
        <f>APA_LLW4!$M$35</f>
        <v>0</v>
      </c>
      <c r="D6" s="21">
        <f>APA_LLW4!$L$51</f>
        <v>0.54117647058823515</v>
      </c>
      <c r="E6" s="21">
        <f>APA_LLW4!$L$59</f>
        <v>0.50000000000000022</v>
      </c>
      <c r="F6" s="21">
        <f>APA_LLW4!$L$63</f>
        <v>0.5</v>
      </c>
      <c r="G6" s="21">
        <f>APA_LLW4!$L$65</f>
        <v>0.5</v>
      </c>
      <c r="H6" s="21">
        <f t="shared" si="4"/>
        <v>0</v>
      </c>
      <c r="I6" s="66">
        <f>$B$71</f>
        <v>0.75</v>
      </c>
      <c r="J6" s="61" t="s">
        <v>28</v>
      </c>
      <c r="K6" s="20">
        <f t="shared" si="0"/>
        <v>0</v>
      </c>
      <c r="L6" s="66">
        <f>$B$75</f>
        <v>0</v>
      </c>
      <c r="M6" s="61" t="s">
        <v>29</v>
      </c>
      <c r="N6" s="20">
        <f t="shared" si="1"/>
        <v>0</v>
      </c>
      <c r="O6" s="66">
        <f>$B$71</f>
        <v>0.75</v>
      </c>
      <c r="P6" s="61" t="s">
        <v>28</v>
      </c>
      <c r="Q6" s="20">
        <f t="shared" si="2"/>
        <v>0</v>
      </c>
      <c r="R6" s="66">
        <f>$B$75</f>
        <v>0</v>
      </c>
      <c r="S6" s="95" t="s">
        <v>29</v>
      </c>
      <c r="T6" s="69">
        <f t="shared" si="3"/>
        <v>0</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row>
    <row r="7" spans="1:59" x14ac:dyDescent="0.25">
      <c r="A7" s="2">
        <v>5</v>
      </c>
      <c r="B7" s="21">
        <f>APA_LLW4!$L$5</f>
        <v>1</v>
      </c>
      <c r="C7" s="21">
        <f>APA_LLW4!$L$36</f>
        <v>0.45833333333333331</v>
      </c>
      <c r="D7" s="21">
        <f>APA_LLW4!$M$51</f>
        <v>0.45882352941176485</v>
      </c>
      <c r="E7" s="21">
        <f>APA_LLW4!$L$59</f>
        <v>0.50000000000000022</v>
      </c>
      <c r="F7" s="21">
        <f>APA_LLW4!$L$63</f>
        <v>0.5</v>
      </c>
      <c r="G7" s="21">
        <f>APA_LLW4!$L$65</f>
        <v>0.5</v>
      </c>
      <c r="H7" s="21">
        <f t="shared" si="4"/>
        <v>2.6286764705882371E-2</v>
      </c>
      <c r="I7" s="66">
        <f>$B$70</f>
        <v>0.5</v>
      </c>
      <c r="J7" s="61" t="s">
        <v>27</v>
      </c>
      <c r="K7" s="20">
        <f t="shared" si="0"/>
        <v>1.3143382352941185E-2</v>
      </c>
      <c r="L7" s="66">
        <f>$B$70</f>
        <v>0.5</v>
      </c>
      <c r="M7" s="61" t="s">
        <v>27</v>
      </c>
      <c r="N7" s="20">
        <f t="shared" si="1"/>
        <v>1.3143382352941185E-2</v>
      </c>
      <c r="O7" s="66">
        <f>$B$70</f>
        <v>0.5</v>
      </c>
      <c r="P7" s="61" t="s">
        <v>27</v>
      </c>
      <c r="Q7" s="20">
        <f t="shared" si="2"/>
        <v>1.3143382352941185E-2</v>
      </c>
      <c r="R7" s="66">
        <v>0</v>
      </c>
      <c r="S7" s="95">
        <v>0</v>
      </c>
      <c r="T7" s="69">
        <f t="shared" si="3"/>
        <v>0</v>
      </c>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row>
    <row r="8" spans="1:59" x14ac:dyDescent="0.25">
      <c r="A8" s="2">
        <v>6</v>
      </c>
      <c r="B8" s="21">
        <f>APA_LLW4!$M$5</f>
        <v>0</v>
      </c>
      <c r="C8" s="21">
        <f>APA_LLW4!$L$36</f>
        <v>0.45833333333333331</v>
      </c>
      <c r="D8" s="21">
        <f>APA_LLW4!$M$51</f>
        <v>0.45882352941176485</v>
      </c>
      <c r="E8" s="21">
        <f>APA_LLW4!$L$59</f>
        <v>0.50000000000000022</v>
      </c>
      <c r="F8" s="21">
        <f>APA_LLW4!$L$63</f>
        <v>0.5</v>
      </c>
      <c r="G8" s="21">
        <f>APA_LLW4!$L$65</f>
        <v>0.5</v>
      </c>
      <c r="H8" s="21">
        <f t="shared" si="4"/>
        <v>0</v>
      </c>
      <c r="I8" s="66">
        <f>$B$75</f>
        <v>0</v>
      </c>
      <c r="J8" s="61" t="s">
        <v>29</v>
      </c>
      <c r="K8" s="20">
        <f t="shared" si="0"/>
        <v>0</v>
      </c>
      <c r="L8" s="66">
        <f>$B$71</f>
        <v>0.75</v>
      </c>
      <c r="M8" s="61" t="s">
        <v>28</v>
      </c>
      <c r="N8" s="20">
        <f t="shared" si="1"/>
        <v>0</v>
      </c>
      <c r="O8" s="66">
        <f>$B$71</f>
        <v>0.75</v>
      </c>
      <c r="P8" s="61" t="s">
        <v>28</v>
      </c>
      <c r="Q8" s="20">
        <f t="shared" si="2"/>
        <v>0</v>
      </c>
      <c r="R8" s="66">
        <f>$B$75</f>
        <v>0</v>
      </c>
      <c r="S8" s="95" t="s">
        <v>29</v>
      </c>
      <c r="T8" s="69">
        <f t="shared" si="3"/>
        <v>0</v>
      </c>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row>
    <row r="9" spans="1:59" x14ac:dyDescent="0.25">
      <c r="A9" s="2">
        <v>7</v>
      </c>
      <c r="B9" s="21">
        <f>APA_LLW4!$L$6</f>
        <v>0.75</v>
      </c>
      <c r="C9" s="21">
        <f>APA_LLW4!$M$36</f>
        <v>0.54166666666666674</v>
      </c>
      <c r="D9" s="21">
        <f>APA_LLW4!$M$51</f>
        <v>0.45882352941176485</v>
      </c>
      <c r="E9" s="21">
        <f>APA_LLW4!$L$59</f>
        <v>0.50000000000000022</v>
      </c>
      <c r="F9" s="21">
        <f>APA_LLW4!$L$63</f>
        <v>0.5</v>
      </c>
      <c r="G9" s="21">
        <f>APA_LLW4!$L$65</f>
        <v>0.5</v>
      </c>
      <c r="H9" s="21">
        <f t="shared" si="4"/>
        <v>2.3299632352941198E-2</v>
      </c>
      <c r="I9" s="66">
        <f>$B$73</f>
        <v>0.5</v>
      </c>
      <c r="J9" s="61" t="s">
        <v>62</v>
      </c>
      <c r="K9" s="20">
        <f t="shared" si="0"/>
        <v>1.1649816176470599E-2</v>
      </c>
      <c r="L9" s="66">
        <f>$B$74</f>
        <v>0</v>
      </c>
      <c r="M9" s="61" t="s">
        <v>63</v>
      </c>
      <c r="N9" s="20">
        <f t="shared" si="1"/>
        <v>0</v>
      </c>
      <c r="O9" s="66">
        <f>$B$69</f>
        <v>1</v>
      </c>
      <c r="P9" s="61" t="s">
        <v>66</v>
      </c>
      <c r="Q9" s="20">
        <f t="shared" si="2"/>
        <v>2.3299632352941198E-2</v>
      </c>
      <c r="R9" s="66">
        <v>0</v>
      </c>
      <c r="S9" s="95" t="s">
        <v>67</v>
      </c>
      <c r="T9" s="69">
        <f t="shared" si="3"/>
        <v>0</v>
      </c>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row>
    <row r="10" spans="1:59" x14ac:dyDescent="0.25">
      <c r="A10" s="2">
        <v>8</v>
      </c>
      <c r="B10" s="21">
        <f>APA_LLW4!$M$6</f>
        <v>0.25</v>
      </c>
      <c r="C10" s="21">
        <f>APA_LLW4!$M$36</f>
        <v>0.54166666666666674</v>
      </c>
      <c r="D10" s="21">
        <f>APA_LLW4!$M$51</f>
        <v>0.45882352941176485</v>
      </c>
      <c r="E10" s="21">
        <f>APA_LLW4!$L$59</f>
        <v>0.50000000000000022</v>
      </c>
      <c r="F10" s="21">
        <f>APA_LLW4!$L$63</f>
        <v>0.5</v>
      </c>
      <c r="G10" s="21">
        <f>APA_LLW4!$L$65</f>
        <v>0.5</v>
      </c>
      <c r="H10" s="21">
        <f t="shared" si="4"/>
        <v>7.7665441176470659E-3</v>
      </c>
      <c r="I10" s="85">
        <f>$B$72</f>
        <v>0.16666666666666666</v>
      </c>
      <c r="J10" s="63" t="s">
        <v>21</v>
      </c>
      <c r="K10" s="62">
        <f t="shared" si="0"/>
        <v>1.2944240196078442E-3</v>
      </c>
      <c r="L10" s="85">
        <f>$B$72</f>
        <v>0.16666666666666666</v>
      </c>
      <c r="M10" s="63" t="s">
        <v>21</v>
      </c>
      <c r="N10" s="62">
        <f t="shared" si="1"/>
        <v>1.2944240196078442E-3</v>
      </c>
      <c r="O10" s="85">
        <f>$B$69</f>
        <v>1</v>
      </c>
      <c r="P10" s="63">
        <v>1</v>
      </c>
      <c r="Q10" s="62">
        <f t="shared" si="2"/>
        <v>7.7665441176470659E-3</v>
      </c>
      <c r="R10" s="85">
        <f>$B$72</f>
        <v>0.16666666666666666</v>
      </c>
      <c r="S10" s="96" t="s">
        <v>21</v>
      </c>
      <c r="T10" s="70">
        <f t="shared" si="3"/>
        <v>1.2944240196078442E-3</v>
      </c>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row>
    <row r="11" spans="1:59" x14ac:dyDescent="0.25">
      <c r="A11" s="2">
        <v>9</v>
      </c>
      <c r="B11" s="21">
        <f>APA_LLW4!$L$7</f>
        <v>0.24999999999999994</v>
      </c>
      <c r="C11" s="21">
        <f>APA_LLW4!$L$37</f>
        <v>0.54166666666666663</v>
      </c>
      <c r="D11" s="21">
        <f>APA_LLW4!$L$52</f>
        <v>0.45882352941176469</v>
      </c>
      <c r="E11" s="21">
        <f>APA_LLW4!$M$59</f>
        <v>0.49999999999999978</v>
      </c>
      <c r="F11" s="21">
        <f>APA_LLW4!$L$63</f>
        <v>0.5</v>
      </c>
      <c r="G11" s="21">
        <f>APA_LLW4!$L$65</f>
        <v>0.5</v>
      </c>
      <c r="H11" s="21">
        <f t="shared" si="4"/>
        <v>7.7665441176470529E-3</v>
      </c>
      <c r="I11" s="86">
        <f>$B$69</f>
        <v>1</v>
      </c>
      <c r="J11" s="87">
        <v>1</v>
      </c>
      <c r="K11" s="83">
        <f t="shared" si="0"/>
        <v>7.7665441176470529E-3</v>
      </c>
      <c r="L11" s="86">
        <f>$B$72</f>
        <v>0.16666666666666666</v>
      </c>
      <c r="M11" s="87" t="s">
        <v>21</v>
      </c>
      <c r="N11" s="83">
        <f t="shared" si="1"/>
        <v>1.294424019607842E-3</v>
      </c>
      <c r="O11" s="86">
        <f>$B$72</f>
        <v>0.16666666666666666</v>
      </c>
      <c r="P11" s="87" t="s">
        <v>21</v>
      </c>
      <c r="Q11" s="83">
        <f t="shared" si="2"/>
        <v>1.294424019607842E-3</v>
      </c>
      <c r="R11" s="86">
        <f>$B$72</f>
        <v>0.16666666666666666</v>
      </c>
      <c r="S11" s="94" t="s">
        <v>21</v>
      </c>
      <c r="T11" s="84">
        <f t="shared" si="3"/>
        <v>1.294424019607842E-3</v>
      </c>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row>
    <row r="12" spans="1:59" x14ac:dyDescent="0.25">
      <c r="A12" s="2">
        <v>10</v>
      </c>
      <c r="B12" s="21">
        <f>APA_LLW4!$M$7</f>
        <v>0.75</v>
      </c>
      <c r="C12" s="21">
        <f>APA_LLW4!$L$37</f>
        <v>0.54166666666666663</v>
      </c>
      <c r="D12" s="21">
        <f>APA_LLW4!$L$52</f>
        <v>0.45882352941176469</v>
      </c>
      <c r="E12" s="21">
        <f>APA_LLW4!$M$59</f>
        <v>0.49999999999999978</v>
      </c>
      <c r="F12" s="21">
        <f>APA_LLW4!$L$63</f>
        <v>0.5</v>
      </c>
      <c r="G12" s="21">
        <f>APA_LLW4!$L$65</f>
        <v>0.5</v>
      </c>
      <c r="H12" s="21">
        <f t="shared" si="4"/>
        <v>2.3299632352941167E-2</v>
      </c>
      <c r="I12" s="66">
        <f>$B$69</f>
        <v>1</v>
      </c>
      <c r="J12" s="61" t="s">
        <v>66</v>
      </c>
      <c r="K12" s="20">
        <f t="shared" si="0"/>
        <v>2.3299632352941167E-2</v>
      </c>
      <c r="L12" s="66">
        <v>0</v>
      </c>
      <c r="M12" s="61" t="s">
        <v>67</v>
      </c>
      <c r="N12" s="20">
        <f t="shared" si="1"/>
        <v>0</v>
      </c>
      <c r="O12" s="66">
        <f>$B$73</f>
        <v>0.5</v>
      </c>
      <c r="P12" s="61" t="s">
        <v>62</v>
      </c>
      <c r="Q12" s="20">
        <f t="shared" si="2"/>
        <v>1.1649816176470583E-2</v>
      </c>
      <c r="R12" s="66">
        <f>$B$74</f>
        <v>0</v>
      </c>
      <c r="S12" s="95" t="s">
        <v>63</v>
      </c>
      <c r="T12" s="69">
        <f t="shared" si="3"/>
        <v>0</v>
      </c>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row>
    <row r="13" spans="1:59" x14ac:dyDescent="0.25">
      <c r="A13" s="2">
        <v>11</v>
      </c>
      <c r="B13" s="21">
        <f>APA_LLW4!$L$8</f>
        <v>0</v>
      </c>
      <c r="C13" s="21">
        <f>APA_LLW4!$M$37</f>
        <v>0.45833333333333337</v>
      </c>
      <c r="D13" s="21">
        <f>APA_LLW4!$L$52</f>
        <v>0.45882352941176469</v>
      </c>
      <c r="E13" s="21">
        <f>APA_LLW4!$M$59</f>
        <v>0.49999999999999978</v>
      </c>
      <c r="F13" s="21">
        <f>APA_LLW4!$L$63</f>
        <v>0.5</v>
      </c>
      <c r="G13" s="21">
        <f>APA_LLW4!$L$65</f>
        <v>0.5</v>
      </c>
      <c r="H13" s="21">
        <f t="shared" si="4"/>
        <v>0</v>
      </c>
      <c r="I13" s="66">
        <f>$B$71</f>
        <v>0.75</v>
      </c>
      <c r="J13" s="61" t="s">
        <v>28</v>
      </c>
      <c r="K13" s="20">
        <f t="shared" si="0"/>
        <v>0</v>
      </c>
      <c r="L13" s="66">
        <f>$B$75</f>
        <v>0</v>
      </c>
      <c r="M13" s="61" t="s">
        <v>29</v>
      </c>
      <c r="N13" s="20">
        <f t="shared" si="1"/>
        <v>0</v>
      </c>
      <c r="O13" s="66">
        <f>$B$75</f>
        <v>0</v>
      </c>
      <c r="P13" s="61" t="s">
        <v>29</v>
      </c>
      <c r="Q13" s="20">
        <f t="shared" si="2"/>
        <v>0</v>
      </c>
      <c r="R13" s="66">
        <f>$B$71</f>
        <v>0.75</v>
      </c>
      <c r="S13" s="95" t="s">
        <v>28</v>
      </c>
      <c r="T13" s="69">
        <f t="shared" si="3"/>
        <v>0</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row>
    <row r="14" spans="1:59" x14ac:dyDescent="0.25">
      <c r="A14" s="2">
        <v>12</v>
      </c>
      <c r="B14" s="21">
        <f>APA_LLW4!$M$8</f>
        <v>1</v>
      </c>
      <c r="C14" s="21">
        <f>APA_LLW4!$M$37</f>
        <v>0.45833333333333337</v>
      </c>
      <c r="D14" s="21">
        <f>APA_LLW4!$L$52</f>
        <v>0.45882352941176469</v>
      </c>
      <c r="E14" s="21">
        <f>APA_LLW4!$M$59</f>
        <v>0.49999999999999978</v>
      </c>
      <c r="F14" s="21">
        <f>APA_LLW4!$L$63</f>
        <v>0.5</v>
      </c>
      <c r="G14" s="21">
        <f>APA_LLW4!$L$65</f>
        <v>0.5</v>
      </c>
      <c r="H14" s="21">
        <f t="shared" si="4"/>
        <v>2.6286764705882343E-2</v>
      </c>
      <c r="I14" s="66">
        <f>$B$70</f>
        <v>0.5</v>
      </c>
      <c r="J14" s="61" t="s">
        <v>27</v>
      </c>
      <c r="K14" s="20">
        <f t="shared" si="0"/>
        <v>1.3143382352941171E-2</v>
      </c>
      <c r="L14" s="66">
        <v>0</v>
      </c>
      <c r="M14" s="61">
        <v>0</v>
      </c>
      <c r="N14" s="20">
        <f t="shared" si="1"/>
        <v>0</v>
      </c>
      <c r="O14" s="66">
        <f>$B$70</f>
        <v>0.5</v>
      </c>
      <c r="P14" s="61" t="s">
        <v>27</v>
      </c>
      <c r="Q14" s="20">
        <f t="shared" si="2"/>
        <v>1.3143382352941171E-2</v>
      </c>
      <c r="R14" s="66">
        <f>$B$70</f>
        <v>0.5</v>
      </c>
      <c r="S14" s="95" t="s">
        <v>27</v>
      </c>
      <c r="T14" s="69">
        <f t="shared" si="3"/>
        <v>1.3143382352941171E-2</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row>
    <row r="15" spans="1:59" x14ac:dyDescent="0.25">
      <c r="A15" s="2">
        <v>13</v>
      </c>
      <c r="B15" s="21">
        <f>APA_LLW4!$L$9</f>
        <v>0.5</v>
      </c>
      <c r="C15" s="21">
        <f>APA_LLW4!$L$38</f>
        <v>0</v>
      </c>
      <c r="D15" s="21">
        <f>APA_LLW4!$M$52</f>
        <v>0.54117647058823537</v>
      </c>
      <c r="E15" s="21">
        <f>APA_LLW4!$M$59</f>
        <v>0.49999999999999978</v>
      </c>
      <c r="F15" s="21">
        <f>APA_LLW4!$L$63</f>
        <v>0.5</v>
      </c>
      <c r="G15" s="21">
        <f>APA_LLW4!$L$65</f>
        <v>0.5</v>
      </c>
      <c r="H15" s="21">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95" t="s">
        <v>29</v>
      </c>
      <c r="T15" s="69">
        <f t="shared" si="3"/>
        <v>0</v>
      </c>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row>
    <row r="16" spans="1:59" x14ac:dyDescent="0.25">
      <c r="A16" s="2">
        <v>14</v>
      </c>
      <c r="B16" s="21">
        <f>APA_LLW4!$M$9</f>
        <v>0.5</v>
      </c>
      <c r="C16" s="21">
        <f>APA_LLW4!$L$38</f>
        <v>0</v>
      </c>
      <c r="D16" s="21">
        <f>APA_LLW4!$M$52</f>
        <v>0.54117647058823537</v>
      </c>
      <c r="E16" s="21">
        <f>APA_LLW4!$M$59</f>
        <v>0.49999999999999978</v>
      </c>
      <c r="F16" s="21">
        <f>APA_LLW4!$L$63</f>
        <v>0.5</v>
      </c>
      <c r="G16" s="21">
        <f>APA_LLW4!$L$65</f>
        <v>0.5</v>
      </c>
      <c r="H16" s="21">
        <f t="shared" si="4"/>
        <v>0</v>
      </c>
      <c r="I16" s="66">
        <f>$B$75</f>
        <v>0</v>
      </c>
      <c r="J16" s="61" t="s">
        <v>29</v>
      </c>
      <c r="K16" s="20">
        <f t="shared" si="0"/>
        <v>0</v>
      </c>
      <c r="L16" s="66">
        <f>$B$75</f>
        <v>0</v>
      </c>
      <c r="M16" s="61" t="s">
        <v>29</v>
      </c>
      <c r="N16" s="20">
        <f t="shared" si="1"/>
        <v>0</v>
      </c>
      <c r="O16" s="66">
        <f>$B$71</f>
        <v>0.75</v>
      </c>
      <c r="P16" s="61" t="s">
        <v>28</v>
      </c>
      <c r="Q16" s="20">
        <f t="shared" si="2"/>
        <v>0</v>
      </c>
      <c r="R16" s="66">
        <f>$B$71</f>
        <v>0.75</v>
      </c>
      <c r="S16" s="95" t="s">
        <v>28</v>
      </c>
      <c r="T16" s="69">
        <f t="shared" si="3"/>
        <v>0</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row>
    <row r="17" spans="1:59" x14ac:dyDescent="0.25">
      <c r="A17" s="2">
        <v>15</v>
      </c>
      <c r="B17" s="21">
        <f>APA_LLW4!$L$10</f>
        <v>0.5</v>
      </c>
      <c r="C17" s="21">
        <f>APA_LLW4!$M$38</f>
        <v>1</v>
      </c>
      <c r="D17" s="21">
        <f>APA_LLW4!$M$52</f>
        <v>0.54117647058823537</v>
      </c>
      <c r="E17" s="21">
        <f>APA_LLW4!$M$59</f>
        <v>0.49999999999999978</v>
      </c>
      <c r="F17" s="21">
        <f>APA_LLW4!$L$63</f>
        <v>0.5</v>
      </c>
      <c r="G17" s="21">
        <f>APA_LLW4!$L$65</f>
        <v>0.5</v>
      </c>
      <c r="H17" s="21">
        <f t="shared" si="4"/>
        <v>3.3823529411764697E-2</v>
      </c>
      <c r="I17" s="66">
        <f>$B$73</f>
        <v>0.5</v>
      </c>
      <c r="J17" s="61" t="s">
        <v>62</v>
      </c>
      <c r="K17" s="20">
        <f t="shared" si="0"/>
        <v>1.6911764705882348E-2</v>
      </c>
      <c r="L17" s="66">
        <v>0</v>
      </c>
      <c r="M17" s="61" t="s">
        <v>67</v>
      </c>
      <c r="N17" s="20">
        <f t="shared" si="1"/>
        <v>0</v>
      </c>
      <c r="O17" s="66">
        <f>$B$69</f>
        <v>1</v>
      </c>
      <c r="P17" s="61" t="s">
        <v>66</v>
      </c>
      <c r="Q17" s="20">
        <f t="shared" si="2"/>
        <v>3.3823529411764697E-2</v>
      </c>
      <c r="R17" s="66">
        <f>$B$74</f>
        <v>0</v>
      </c>
      <c r="S17" s="95" t="s">
        <v>63</v>
      </c>
      <c r="T17" s="69">
        <f t="shared" si="3"/>
        <v>0</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row>
    <row r="18" spans="1:59" x14ac:dyDescent="0.25">
      <c r="A18" s="2">
        <v>16</v>
      </c>
      <c r="B18" s="21">
        <f>APA_LLW4!$M$10</f>
        <v>0.5</v>
      </c>
      <c r="C18" s="21">
        <f>APA_LLW4!$M$38</f>
        <v>1</v>
      </c>
      <c r="D18" s="21">
        <f>APA_LLW4!$M$52</f>
        <v>0.54117647058823537</v>
      </c>
      <c r="E18" s="21">
        <f>APA_LLW4!$M$59</f>
        <v>0.49999999999999978</v>
      </c>
      <c r="F18" s="21">
        <f>APA_LLW4!$L$63</f>
        <v>0.5</v>
      </c>
      <c r="G18" s="21">
        <f>APA_LLW4!$L$65</f>
        <v>0.5</v>
      </c>
      <c r="H18" s="21">
        <f t="shared" si="4"/>
        <v>3.3823529411764697E-2</v>
      </c>
      <c r="I18" s="85">
        <f>$B$74</f>
        <v>0</v>
      </c>
      <c r="J18" s="63" t="s">
        <v>63</v>
      </c>
      <c r="K18" s="62">
        <f t="shared" si="0"/>
        <v>0</v>
      </c>
      <c r="L18" s="85">
        <v>0</v>
      </c>
      <c r="M18" s="63">
        <v>0</v>
      </c>
      <c r="N18" s="62">
        <f t="shared" si="1"/>
        <v>0</v>
      </c>
      <c r="O18" s="85">
        <f>$B$69</f>
        <v>1</v>
      </c>
      <c r="P18" s="63" t="s">
        <v>66</v>
      </c>
      <c r="Q18" s="62">
        <f t="shared" si="2"/>
        <v>3.3823529411764697E-2</v>
      </c>
      <c r="R18" s="85">
        <f>$B$73</f>
        <v>0.5</v>
      </c>
      <c r="S18" s="96" t="s">
        <v>62</v>
      </c>
      <c r="T18" s="70">
        <f t="shared" si="3"/>
        <v>1.6911764705882348E-2</v>
      </c>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row>
    <row r="19" spans="1:59" x14ac:dyDescent="0.25">
      <c r="A19" s="2">
        <v>17</v>
      </c>
      <c r="B19" s="21">
        <f>APA_LLW4!$L$11</f>
        <v>0.5</v>
      </c>
      <c r="C19" s="21">
        <f>APA_LLW4!$L$39</f>
        <v>1</v>
      </c>
      <c r="D19" s="21">
        <f>APA_LLW4!$L$53</f>
        <v>0.54117647058823515</v>
      </c>
      <c r="E19" s="21">
        <f>APA_LLW4!$L$60</f>
        <v>0.50000000000000022</v>
      </c>
      <c r="F19" s="21">
        <f>APA_LLW4!$M$63</f>
        <v>0.5</v>
      </c>
      <c r="G19" s="21">
        <f>APA_LLW4!$L$65</f>
        <v>0.5</v>
      </c>
      <c r="H19" s="21">
        <f t="shared" si="4"/>
        <v>3.3823529411764711E-2</v>
      </c>
      <c r="I19" s="86">
        <f>$B$69</f>
        <v>1</v>
      </c>
      <c r="J19" s="87" t="s">
        <v>66</v>
      </c>
      <c r="K19" s="83">
        <f t="shared" si="0"/>
        <v>3.3823529411764711E-2</v>
      </c>
      <c r="L19" s="86">
        <f>$B$73</f>
        <v>0.5</v>
      </c>
      <c r="M19" s="87" t="s">
        <v>62</v>
      </c>
      <c r="N19" s="83">
        <f t="shared" si="1"/>
        <v>1.6911764705882355E-2</v>
      </c>
      <c r="O19" s="86">
        <v>0</v>
      </c>
      <c r="P19" s="94">
        <v>0</v>
      </c>
      <c r="Q19" s="84">
        <f t="shared" si="2"/>
        <v>0</v>
      </c>
      <c r="R19" s="86">
        <f>$B$74</f>
        <v>0</v>
      </c>
      <c r="S19" s="87" t="s">
        <v>63</v>
      </c>
      <c r="T19" s="83">
        <f t="shared" si="3"/>
        <v>0</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row>
    <row r="20" spans="1:59" x14ac:dyDescent="0.25">
      <c r="A20" s="2">
        <v>18</v>
      </c>
      <c r="B20" s="21">
        <f>APA_LLW4!$M$11</f>
        <v>0.5</v>
      </c>
      <c r="C20" s="21">
        <f>APA_LLW4!$L$39</f>
        <v>1</v>
      </c>
      <c r="D20" s="21">
        <f>APA_LLW4!$L$53</f>
        <v>0.54117647058823515</v>
      </c>
      <c r="E20" s="21">
        <f>APA_LLW4!$L$60</f>
        <v>0.50000000000000022</v>
      </c>
      <c r="F20" s="21">
        <f>APA_LLW4!$M$63</f>
        <v>0.5</v>
      </c>
      <c r="G20" s="21">
        <f>APA_LLW4!$L$65</f>
        <v>0.5</v>
      </c>
      <c r="H20" s="21">
        <f t="shared" si="4"/>
        <v>3.3823529411764711E-2</v>
      </c>
      <c r="I20" s="66">
        <f>$B$69</f>
        <v>1</v>
      </c>
      <c r="J20" s="61" t="s">
        <v>66</v>
      </c>
      <c r="K20" s="20">
        <f t="shared" si="0"/>
        <v>3.3823529411764711E-2</v>
      </c>
      <c r="L20" s="66">
        <f>$B$74</f>
        <v>0</v>
      </c>
      <c r="M20" s="61" t="s">
        <v>63</v>
      </c>
      <c r="N20" s="20">
        <f t="shared" si="1"/>
        <v>0</v>
      </c>
      <c r="O20" s="66">
        <v>0</v>
      </c>
      <c r="P20" s="95" t="s">
        <v>67</v>
      </c>
      <c r="Q20" s="69">
        <f t="shared" si="2"/>
        <v>0</v>
      </c>
      <c r="R20" s="66">
        <f>$B$73</f>
        <v>0.5</v>
      </c>
      <c r="S20" s="61" t="s">
        <v>62</v>
      </c>
      <c r="T20" s="20">
        <f t="shared" si="3"/>
        <v>1.6911764705882355E-2</v>
      </c>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row>
    <row r="21" spans="1:59" x14ac:dyDescent="0.25">
      <c r="A21" s="2">
        <v>19</v>
      </c>
      <c r="B21" s="21">
        <f>APA_LLW4!$L$12</f>
        <v>0.5</v>
      </c>
      <c r="C21" s="21">
        <f>APA_LLW4!$M$39</f>
        <v>0</v>
      </c>
      <c r="D21" s="21">
        <f>APA_LLW4!$L$53</f>
        <v>0.54117647058823515</v>
      </c>
      <c r="E21" s="21">
        <f>APA_LLW4!$L$60</f>
        <v>0.50000000000000022</v>
      </c>
      <c r="F21" s="21">
        <f>APA_LLW4!$M$63</f>
        <v>0.5</v>
      </c>
      <c r="G21" s="21">
        <f>APA_LLW4!$L$65</f>
        <v>0.5</v>
      </c>
      <c r="H21" s="21">
        <f t="shared" si="4"/>
        <v>0</v>
      </c>
      <c r="I21" s="66">
        <f>$B$71</f>
        <v>0.75</v>
      </c>
      <c r="J21" s="61" t="s">
        <v>28</v>
      </c>
      <c r="K21" s="20">
        <f t="shared" si="0"/>
        <v>0</v>
      </c>
      <c r="L21" s="66">
        <f>$B$71</f>
        <v>0.75</v>
      </c>
      <c r="M21" s="61" t="s">
        <v>28</v>
      </c>
      <c r="N21" s="20">
        <f t="shared" si="1"/>
        <v>0</v>
      </c>
      <c r="O21" s="66">
        <f>$B$75</f>
        <v>0</v>
      </c>
      <c r="P21" s="95" t="s">
        <v>29</v>
      </c>
      <c r="Q21" s="69">
        <f t="shared" si="2"/>
        <v>0</v>
      </c>
      <c r="R21" s="66">
        <f>$B$75</f>
        <v>0</v>
      </c>
      <c r="S21" s="61" t="s">
        <v>29</v>
      </c>
      <c r="T21" s="20">
        <f t="shared" si="3"/>
        <v>0</v>
      </c>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row>
    <row r="22" spans="1:59" x14ac:dyDescent="0.25">
      <c r="A22" s="2">
        <v>20</v>
      </c>
      <c r="B22" s="21">
        <f>APA_LLW4!$M$12</f>
        <v>0.5</v>
      </c>
      <c r="C22" s="21">
        <f>APA_LLW4!$M$39</f>
        <v>0</v>
      </c>
      <c r="D22" s="21">
        <f>APA_LLW4!$L$53</f>
        <v>0.54117647058823515</v>
      </c>
      <c r="E22" s="21">
        <f>APA_LLW4!$L$60</f>
        <v>0.50000000000000022</v>
      </c>
      <c r="F22" s="21">
        <f>APA_LLW4!$M$63</f>
        <v>0.5</v>
      </c>
      <c r="G22" s="21">
        <f>APA_LLW4!$L$65</f>
        <v>0.5</v>
      </c>
      <c r="H22" s="21">
        <f t="shared" si="4"/>
        <v>0</v>
      </c>
      <c r="I22" s="66">
        <f>$B$71</f>
        <v>0.75</v>
      </c>
      <c r="J22" s="61" t="s">
        <v>28</v>
      </c>
      <c r="K22" s="20">
        <f t="shared" si="0"/>
        <v>0</v>
      </c>
      <c r="L22" s="66">
        <f>$B$75</f>
        <v>0</v>
      </c>
      <c r="M22" s="61" t="s">
        <v>29</v>
      </c>
      <c r="N22" s="20">
        <f t="shared" si="1"/>
        <v>0</v>
      </c>
      <c r="O22" s="66">
        <f>$B$75</f>
        <v>0</v>
      </c>
      <c r="P22" s="95" t="s">
        <v>29</v>
      </c>
      <c r="Q22" s="69">
        <f t="shared" si="2"/>
        <v>0</v>
      </c>
      <c r="R22" s="66">
        <f>$B$71</f>
        <v>0.75</v>
      </c>
      <c r="S22" s="61" t="s">
        <v>28</v>
      </c>
      <c r="T22" s="20">
        <f t="shared" si="3"/>
        <v>0</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row>
    <row r="23" spans="1:59" x14ac:dyDescent="0.25">
      <c r="A23" s="2">
        <v>21</v>
      </c>
      <c r="B23" s="21">
        <f>APA_LLW4!$L$13</f>
        <v>1</v>
      </c>
      <c r="C23" s="21">
        <f>APA_LLW4!$L$40</f>
        <v>0.45833333333333331</v>
      </c>
      <c r="D23" s="21">
        <f>APA_LLW4!$M$53</f>
        <v>0.45882352941176485</v>
      </c>
      <c r="E23" s="21">
        <f>APA_LLW4!$L$60</f>
        <v>0.50000000000000022</v>
      </c>
      <c r="F23" s="21">
        <f>APA_LLW4!$M$63</f>
        <v>0.5</v>
      </c>
      <c r="G23" s="21">
        <f>APA_LLW4!$L$65</f>
        <v>0.5</v>
      </c>
      <c r="H23" s="21">
        <f t="shared" si="4"/>
        <v>2.6286764705882371E-2</v>
      </c>
      <c r="I23" s="66">
        <f>$B$70</f>
        <v>0.5</v>
      </c>
      <c r="J23" s="61" t="s">
        <v>27</v>
      </c>
      <c r="K23" s="20">
        <f t="shared" si="0"/>
        <v>1.3143382352941185E-2</v>
      </c>
      <c r="L23" s="66">
        <f>$B$70</f>
        <v>0.5</v>
      </c>
      <c r="M23" s="61" t="s">
        <v>27</v>
      </c>
      <c r="N23" s="20">
        <f t="shared" si="1"/>
        <v>1.3143382352941185E-2</v>
      </c>
      <c r="O23" s="66">
        <v>0</v>
      </c>
      <c r="P23" s="95">
        <v>0</v>
      </c>
      <c r="Q23" s="69">
        <f t="shared" si="2"/>
        <v>0</v>
      </c>
      <c r="R23" s="66">
        <f>$B$70</f>
        <v>0.5</v>
      </c>
      <c r="S23" s="61" t="s">
        <v>27</v>
      </c>
      <c r="T23" s="20">
        <f t="shared" si="3"/>
        <v>1.3143382352941185E-2</v>
      </c>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row>
    <row r="24" spans="1:59" x14ac:dyDescent="0.25">
      <c r="A24" s="2">
        <v>22</v>
      </c>
      <c r="B24" s="21">
        <f>APA_LLW4!$M$13</f>
        <v>0</v>
      </c>
      <c r="C24" s="21">
        <f>APA_LLW4!$L$40</f>
        <v>0.45833333333333331</v>
      </c>
      <c r="D24" s="21">
        <f>APA_LLW4!$M$53</f>
        <v>0.45882352941176485</v>
      </c>
      <c r="E24" s="21">
        <f>APA_LLW4!$L$60</f>
        <v>0.50000000000000022</v>
      </c>
      <c r="F24" s="21">
        <f>APA_LLW4!$M$63</f>
        <v>0.5</v>
      </c>
      <c r="G24" s="21">
        <f>APA_LLW4!$L$65</f>
        <v>0.5</v>
      </c>
      <c r="H24" s="21">
        <f t="shared" si="4"/>
        <v>0</v>
      </c>
      <c r="I24" s="66">
        <f>$B$75</f>
        <v>0</v>
      </c>
      <c r="J24" s="61" t="s">
        <v>29</v>
      </c>
      <c r="K24" s="20">
        <f t="shared" si="0"/>
        <v>0</v>
      </c>
      <c r="L24" s="66">
        <f>$B$71</f>
        <v>0.75</v>
      </c>
      <c r="M24" s="61" t="s">
        <v>28</v>
      </c>
      <c r="N24" s="20">
        <f t="shared" si="1"/>
        <v>0</v>
      </c>
      <c r="O24" s="66">
        <f>$B$75</f>
        <v>0</v>
      </c>
      <c r="P24" s="95" t="s">
        <v>29</v>
      </c>
      <c r="Q24" s="69">
        <f t="shared" si="2"/>
        <v>0</v>
      </c>
      <c r="R24" s="66">
        <f>$B$71</f>
        <v>0.75</v>
      </c>
      <c r="S24" s="61" t="s">
        <v>28</v>
      </c>
      <c r="T24" s="20">
        <f t="shared" si="3"/>
        <v>0</v>
      </c>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row>
    <row r="25" spans="1:59" x14ac:dyDescent="0.25">
      <c r="A25" s="2">
        <v>23</v>
      </c>
      <c r="B25" s="21">
        <f>APA_LLW4!$L$14</f>
        <v>0.75</v>
      </c>
      <c r="C25" s="21">
        <f>APA_LLW4!$M$40</f>
        <v>0.54166666666666674</v>
      </c>
      <c r="D25" s="21">
        <f>APA_LLW4!$M$53</f>
        <v>0.45882352941176485</v>
      </c>
      <c r="E25" s="21">
        <f>APA_LLW4!$L$60</f>
        <v>0.50000000000000022</v>
      </c>
      <c r="F25" s="21">
        <f>APA_LLW4!$M$63</f>
        <v>0.5</v>
      </c>
      <c r="G25" s="21">
        <f>APA_LLW4!$L$65</f>
        <v>0.5</v>
      </c>
      <c r="H25" s="21">
        <f t="shared" si="4"/>
        <v>2.3299632352941198E-2</v>
      </c>
      <c r="I25" s="66">
        <f>$B$73</f>
        <v>0.5</v>
      </c>
      <c r="J25" s="61" t="s">
        <v>62</v>
      </c>
      <c r="K25" s="20">
        <f t="shared" si="0"/>
        <v>1.1649816176470599E-2</v>
      </c>
      <c r="L25" s="66">
        <f>$B$74</f>
        <v>0</v>
      </c>
      <c r="M25" s="61" t="s">
        <v>63</v>
      </c>
      <c r="N25" s="20">
        <f t="shared" si="1"/>
        <v>0</v>
      </c>
      <c r="O25" s="66">
        <v>0</v>
      </c>
      <c r="P25" s="95" t="s">
        <v>67</v>
      </c>
      <c r="Q25" s="69">
        <f t="shared" si="2"/>
        <v>0</v>
      </c>
      <c r="R25" s="66">
        <f>$B$69</f>
        <v>1</v>
      </c>
      <c r="S25" s="61" t="s">
        <v>66</v>
      </c>
      <c r="T25" s="20">
        <f t="shared" si="3"/>
        <v>2.3299632352941198E-2</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row>
    <row r="26" spans="1:59" x14ac:dyDescent="0.25">
      <c r="A26" s="2">
        <v>24</v>
      </c>
      <c r="B26" s="21">
        <f>APA_LLW4!$M$14</f>
        <v>0.25</v>
      </c>
      <c r="C26" s="21">
        <f>APA_LLW4!$M$40</f>
        <v>0.54166666666666674</v>
      </c>
      <c r="D26" s="21">
        <f>APA_LLW4!$M$53</f>
        <v>0.45882352941176485</v>
      </c>
      <c r="E26" s="21">
        <f>APA_LLW4!$L$60</f>
        <v>0.50000000000000022</v>
      </c>
      <c r="F26" s="21">
        <f>APA_LLW4!$M$63</f>
        <v>0.5</v>
      </c>
      <c r="G26" s="21">
        <f>APA_LLW4!$L$65</f>
        <v>0.5</v>
      </c>
      <c r="H26" s="21">
        <f t="shared" si="4"/>
        <v>7.7665441176470659E-3</v>
      </c>
      <c r="I26" s="85">
        <f>$B$72</f>
        <v>0.16666666666666666</v>
      </c>
      <c r="J26" s="63" t="s">
        <v>21</v>
      </c>
      <c r="K26" s="62">
        <f t="shared" si="0"/>
        <v>1.2944240196078442E-3</v>
      </c>
      <c r="L26" s="85">
        <f>$B$72</f>
        <v>0.16666666666666666</v>
      </c>
      <c r="M26" s="63" t="s">
        <v>21</v>
      </c>
      <c r="N26" s="62">
        <f t="shared" si="1"/>
        <v>1.2944240196078442E-3</v>
      </c>
      <c r="O26" s="85">
        <f>$B$72</f>
        <v>0.16666666666666666</v>
      </c>
      <c r="P26" s="96" t="s">
        <v>21</v>
      </c>
      <c r="Q26" s="70">
        <f t="shared" si="2"/>
        <v>1.2944240196078442E-3</v>
      </c>
      <c r="R26" s="85">
        <f>$B$69</f>
        <v>1</v>
      </c>
      <c r="S26" s="63">
        <v>1</v>
      </c>
      <c r="T26" s="62">
        <f t="shared" si="3"/>
        <v>7.7665441176470659E-3</v>
      </c>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row>
    <row r="27" spans="1:59" x14ac:dyDescent="0.25">
      <c r="A27" s="2">
        <v>25</v>
      </c>
      <c r="B27" s="21">
        <f>APA_LLW4!$L$15</f>
        <v>0.24999999999999994</v>
      </c>
      <c r="C27" s="21">
        <f>APA_LLW4!$L$41</f>
        <v>0.54166666666666663</v>
      </c>
      <c r="D27" s="21">
        <f>APA_LLW4!$L$54</f>
        <v>0.45882352941176469</v>
      </c>
      <c r="E27" s="21">
        <f>APA_LLW4!$M$60</f>
        <v>0.49999999999999978</v>
      </c>
      <c r="F27" s="21">
        <f>APA_LLW4!$M$63</f>
        <v>0.5</v>
      </c>
      <c r="G27" s="21">
        <f>APA_LLW4!$L$65</f>
        <v>0.5</v>
      </c>
      <c r="H27" s="21">
        <f t="shared" si="4"/>
        <v>7.7665441176470529E-3</v>
      </c>
      <c r="I27" s="86">
        <f>$B$69</f>
        <v>1</v>
      </c>
      <c r="J27" s="87">
        <v>1</v>
      </c>
      <c r="K27" s="83">
        <f t="shared" si="0"/>
        <v>7.7665441176470529E-3</v>
      </c>
      <c r="L27" s="86">
        <f>$B$72</f>
        <v>0.16666666666666666</v>
      </c>
      <c r="M27" s="87" t="s">
        <v>21</v>
      </c>
      <c r="N27" s="83">
        <f t="shared" si="1"/>
        <v>1.294424019607842E-3</v>
      </c>
      <c r="O27" s="86">
        <f>$B$72</f>
        <v>0.16666666666666666</v>
      </c>
      <c r="P27" s="94" t="s">
        <v>21</v>
      </c>
      <c r="Q27" s="84">
        <f t="shared" si="2"/>
        <v>1.294424019607842E-3</v>
      </c>
      <c r="R27" s="86">
        <f>$B$72</f>
        <v>0.16666666666666666</v>
      </c>
      <c r="S27" s="87" t="s">
        <v>21</v>
      </c>
      <c r="T27" s="83">
        <f t="shared" si="3"/>
        <v>1.294424019607842E-3</v>
      </c>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row>
    <row r="28" spans="1:59" x14ac:dyDescent="0.25">
      <c r="A28" s="2">
        <v>26</v>
      </c>
      <c r="B28" s="21">
        <f>APA_LLW4!$M$15</f>
        <v>0.75</v>
      </c>
      <c r="C28" s="21">
        <f>APA_LLW4!$L$41</f>
        <v>0.54166666666666663</v>
      </c>
      <c r="D28" s="21">
        <f>APA_LLW4!$L$54</f>
        <v>0.45882352941176469</v>
      </c>
      <c r="E28" s="21">
        <f>APA_LLW4!$M$60</f>
        <v>0.49999999999999978</v>
      </c>
      <c r="F28" s="21">
        <f>APA_LLW4!$M$63</f>
        <v>0.5</v>
      </c>
      <c r="G28" s="21">
        <f>APA_LLW4!$L$65</f>
        <v>0.5</v>
      </c>
      <c r="H28" s="21">
        <f t="shared" si="4"/>
        <v>2.3299632352941167E-2</v>
      </c>
      <c r="I28" s="66">
        <f>$B$69</f>
        <v>1</v>
      </c>
      <c r="J28" s="61" t="s">
        <v>66</v>
      </c>
      <c r="K28" s="20">
        <f t="shared" si="0"/>
        <v>2.3299632352941167E-2</v>
      </c>
      <c r="L28" s="66">
        <v>0</v>
      </c>
      <c r="M28" s="61" t="s">
        <v>67</v>
      </c>
      <c r="N28" s="20">
        <f t="shared" si="1"/>
        <v>0</v>
      </c>
      <c r="O28" s="66">
        <f>$B$74</f>
        <v>0</v>
      </c>
      <c r="P28" s="95" t="s">
        <v>63</v>
      </c>
      <c r="Q28" s="69">
        <f t="shared" si="2"/>
        <v>0</v>
      </c>
      <c r="R28" s="66">
        <f>$B$73</f>
        <v>0.5</v>
      </c>
      <c r="S28" s="61" t="s">
        <v>62</v>
      </c>
      <c r="T28" s="20">
        <f t="shared" si="3"/>
        <v>1.1649816176470583E-2</v>
      </c>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row>
    <row r="29" spans="1:59" x14ac:dyDescent="0.25">
      <c r="A29" s="2">
        <v>27</v>
      </c>
      <c r="B29" s="21">
        <f>APA_LLW4!$L$16</f>
        <v>0</v>
      </c>
      <c r="C29" s="21">
        <f>APA_LLW4!$M$41</f>
        <v>0.45833333333333337</v>
      </c>
      <c r="D29" s="21">
        <f>APA_LLW4!$L$54</f>
        <v>0.45882352941176469</v>
      </c>
      <c r="E29" s="21">
        <f>APA_LLW4!$M$60</f>
        <v>0.49999999999999978</v>
      </c>
      <c r="F29" s="21">
        <f>APA_LLW4!$M$63</f>
        <v>0.5</v>
      </c>
      <c r="G29" s="21">
        <f>APA_LLW4!$L$65</f>
        <v>0.5</v>
      </c>
      <c r="H29" s="21">
        <f t="shared" si="4"/>
        <v>0</v>
      </c>
      <c r="I29" s="66">
        <f>$B$71</f>
        <v>0.75</v>
      </c>
      <c r="J29" s="61" t="s">
        <v>28</v>
      </c>
      <c r="K29" s="20">
        <f t="shared" si="0"/>
        <v>0</v>
      </c>
      <c r="L29" s="66">
        <f>$B$75</f>
        <v>0</v>
      </c>
      <c r="M29" s="61" t="s">
        <v>29</v>
      </c>
      <c r="N29" s="20">
        <f t="shared" si="1"/>
        <v>0</v>
      </c>
      <c r="O29" s="66">
        <f>$B$71</f>
        <v>0.75</v>
      </c>
      <c r="P29" s="95" t="s">
        <v>28</v>
      </c>
      <c r="Q29" s="69">
        <f t="shared" si="2"/>
        <v>0</v>
      </c>
      <c r="R29" s="66">
        <f>$B$75</f>
        <v>0</v>
      </c>
      <c r="S29" s="61" t="s">
        <v>29</v>
      </c>
      <c r="T29" s="20">
        <f t="shared" si="3"/>
        <v>0</v>
      </c>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row>
    <row r="30" spans="1:59" x14ac:dyDescent="0.25">
      <c r="A30" s="2">
        <v>28</v>
      </c>
      <c r="B30" s="21">
        <f>APA_LLW4!$M$16</f>
        <v>1</v>
      </c>
      <c r="C30" s="21">
        <f>APA_LLW4!$M$41</f>
        <v>0.45833333333333337</v>
      </c>
      <c r="D30" s="21">
        <f>APA_LLW4!$L$54</f>
        <v>0.45882352941176469</v>
      </c>
      <c r="E30" s="21">
        <f>APA_LLW4!$M$60</f>
        <v>0.49999999999999978</v>
      </c>
      <c r="F30" s="21">
        <f>APA_LLW4!$M$63</f>
        <v>0.5</v>
      </c>
      <c r="G30" s="21">
        <f>APA_LLW4!$L$65</f>
        <v>0.5</v>
      </c>
      <c r="H30" s="21">
        <f t="shared" si="4"/>
        <v>2.6286764705882343E-2</v>
      </c>
      <c r="I30" s="66">
        <f>$B$70</f>
        <v>0.5</v>
      </c>
      <c r="J30" s="61" t="s">
        <v>27</v>
      </c>
      <c r="K30" s="20">
        <f t="shared" si="0"/>
        <v>1.3143382352941171E-2</v>
      </c>
      <c r="L30" s="66">
        <v>0</v>
      </c>
      <c r="M30" s="61">
        <v>0</v>
      </c>
      <c r="N30" s="20">
        <f t="shared" si="1"/>
        <v>0</v>
      </c>
      <c r="O30" s="66">
        <f>$B$70</f>
        <v>0.5</v>
      </c>
      <c r="P30" s="95" t="s">
        <v>27</v>
      </c>
      <c r="Q30" s="69">
        <f t="shared" si="2"/>
        <v>1.3143382352941171E-2</v>
      </c>
      <c r="R30" s="66">
        <f>$B$70</f>
        <v>0.5</v>
      </c>
      <c r="S30" s="61" t="s">
        <v>27</v>
      </c>
      <c r="T30" s="20">
        <f t="shared" si="3"/>
        <v>1.3143382352941171E-2</v>
      </c>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row>
    <row r="31" spans="1:59" x14ac:dyDescent="0.25">
      <c r="A31" s="2">
        <v>29</v>
      </c>
      <c r="B31" s="21">
        <f>APA_LLW4!$L$17</f>
        <v>0.5</v>
      </c>
      <c r="C31" s="21">
        <f>APA_LLW4!$L$42</f>
        <v>0</v>
      </c>
      <c r="D31" s="21">
        <f>APA_LLW4!$M$54</f>
        <v>0.54117647058823537</v>
      </c>
      <c r="E31" s="21">
        <f>APA_LLW4!$M$60</f>
        <v>0.49999999999999978</v>
      </c>
      <c r="F31" s="21">
        <f>APA_LLW4!$M$63</f>
        <v>0.5</v>
      </c>
      <c r="G31" s="21">
        <f>APA_LLW4!$L$65</f>
        <v>0.5</v>
      </c>
      <c r="H31" s="21">
        <f t="shared" si="4"/>
        <v>0</v>
      </c>
      <c r="I31" s="66">
        <f>$B$71</f>
        <v>0.75</v>
      </c>
      <c r="J31" s="61" t="s">
        <v>28</v>
      </c>
      <c r="K31" s="20">
        <f t="shared" si="0"/>
        <v>0</v>
      </c>
      <c r="L31" s="66">
        <f>$B$75</f>
        <v>0</v>
      </c>
      <c r="M31" s="61" t="s">
        <v>29</v>
      </c>
      <c r="N31" s="20">
        <f t="shared" si="1"/>
        <v>0</v>
      </c>
      <c r="O31" s="66">
        <f>$B$75</f>
        <v>0</v>
      </c>
      <c r="P31" s="95" t="s">
        <v>29</v>
      </c>
      <c r="Q31" s="69">
        <f t="shared" si="2"/>
        <v>0</v>
      </c>
      <c r="R31" s="66">
        <f>$B$71</f>
        <v>0.75</v>
      </c>
      <c r="S31" s="61" t="s">
        <v>28</v>
      </c>
      <c r="T31" s="20">
        <f t="shared" si="3"/>
        <v>0</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row>
    <row r="32" spans="1:59" x14ac:dyDescent="0.25">
      <c r="A32" s="2">
        <v>30</v>
      </c>
      <c r="B32" s="21">
        <f>APA_LLW4!$M$17</f>
        <v>0.5</v>
      </c>
      <c r="C32" s="21">
        <f>APA_LLW4!$L$42</f>
        <v>0</v>
      </c>
      <c r="D32" s="21">
        <f>APA_LLW4!$M$54</f>
        <v>0.54117647058823537</v>
      </c>
      <c r="E32" s="21">
        <f>APA_LLW4!$M$60</f>
        <v>0.49999999999999978</v>
      </c>
      <c r="F32" s="21">
        <f>APA_LLW4!$M$63</f>
        <v>0.5</v>
      </c>
      <c r="G32" s="21">
        <f>APA_LLW4!$L$65</f>
        <v>0.5</v>
      </c>
      <c r="H32" s="21">
        <f t="shared" si="4"/>
        <v>0</v>
      </c>
      <c r="I32" s="66">
        <f>$B$75</f>
        <v>0</v>
      </c>
      <c r="J32" s="61" t="s">
        <v>29</v>
      </c>
      <c r="K32" s="20">
        <f>I32*H32</f>
        <v>0</v>
      </c>
      <c r="L32" s="66">
        <f>$B$75</f>
        <v>0</v>
      </c>
      <c r="M32" s="61" t="s">
        <v>29</v>
      </c>
      <c r="N32" s="20">
        <f t="shared" si="1"/>
        <v>0</v>
      </c>
      <c r="O32" s="66">
        <f>$B$71</f>
        <v>0.75</v>
      </c>
      <c r="P32" s="95" t="s">
        <v>28</v>
      </c>
      <c r="Q32" s="69">
        <f t="shared" si="2"/>
        <v>0</v>
      </c>
      <c r="R32" s="66">
        <f>$B$71</f>
        <v>0.75</v>
      </c>
      <c r="S32" s="61" t="s">
        <v>28</v>
      </c>
      <c r="T32" s="20">
        <f t="shared" si="3"/>
        <v>0</v>
      </c>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row>
    <row r="33" spans="1:59" x14ac:dyDescent="0.25">
      <c r="A33" s="2">
        <v>31</v>
      </c>
      <c r="B33" s="21">
        <f>APA_LLW4!$L$18</f>
        <v>0.5</v>
      </c>
      <c r="C33" s="21">
        <f>APA_LLW4!$M$42</f>
        <v>1</v>
      </c>
      <c r="D33" s="21">
        <f>APA_LLW4!$M$54</f>
        <v>0.54117647058823537</v>
      </c>
      <c r="E33" s="21">
        <f>APA_LLW4!$M$60</f>
        <v>0.49999999999999978</v>
      </c>
      <c r="F33" s="21">
        <f>APA_LLW4!$M$63</f>
        <v>0.5</v>
      </c>
      <c r="G33" s="21">
        <f>APA_LLW4!$L$65</f>
        <v>0.5</v>
      </c>
      <c r="H33" s="21">
        <f t="shared" si="4"/>
        <v>3.3823529411764697E-2</v>
      </c>
      <c r="I33" s="66">
        <f>$B$73</f>
        <v>0.5</v>
      </c>
      <c r="J33" s="61" t="s">
        <v>62</v>
      </c>
      <c r="K33" s="20">
        <f t="shared" si="0"/>
        <v>1.6911764705882348E-2</v>
      </c>
      <c r="L33" s="66">
        <v>0</v>
      </c>
      <c r="M33" s="61" t="s">
        <v>67</v>
      </c>
      <c r="N33" s="20">
        <f t="shared" si="1"/>
        <v>0</v>
      </c>
      <c r="O33" s="66">
        <f>$B$74</f>
        <v>0</v>
      </c>
      <c r="P33" s="95" t="s">
        <v>63</v>
      </c>
      <c r="Q33" s="69">
        <f t="shared" si="2"/>
        <v>0</v>
      </c>
      <c r="R33" s="66">
        <f>$B$69</f>
        <v>1</v>
      </c>
      <c r="S33" s="61" t="s">
        <v>66</v>
      </c>
      <c r="T33" s="20">
        <f t="shared" si="3"/>
        <v>3.3823529411764697E-2</v>
      </c>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row>
    <row r="34" spans="1:59" s="1" customFormat="1" x14ac:dyDescent="0.25">
      <c r="A34" s="1">
        <v>32</v>
      </c>
      <c r="B34" s="23">
        <f>APA_LLW4!$M$18</f>
        <v>0.5</v>
      </c>
      <c r="C34" s="23">
        <f>APA_LLW4!$M$42</f>
        <v>1</v>
      </c>
      <c r="D34" s="23">
        <f>APA_LLW4!$M$54</f>
        <v>0.54117647058823537</v>
      </c>
      <c r="E34" s="23">
        <f>APA_LLW4!$M$60</f>
        <v>0.49999999999999978</v>
      </c>
      <c r="F34" s="23">
        <f>APA_LLW4!$M$63</f>
        <v>0.5</v>
      </c>
      <c r="G34" s="23">
        <f>APA_LLW4!$L$65</f>
        <v>0.5</v>
      </c>
      <c r="H34" s="23">
        <f t="shared" si="4"/>
        <v>3.3823529411764697E-2</v>
      </c>
      <c r="I34" s="85">
        <f>$B$74</f>
        <v>0</v>
      </c>
      <c r="J34" s="63" t="s">
        <v>63</v>
      </c>
      <c r="K34" s="62">
        <f t="shared" si="0"/>
        <v>0</v>
      </c>
      <c r="L34" s="85">
        <v>0</v>
      </c>
      <c r="M34" s="63">
        <v>0</v>
      </c>
      <c r="N34" s="62">
        <f t="shared" si="1"/>
        <v>0</v>
      </c>
      <c r="O34" s="85">
        <f>$B$73</f>
        <v>0.5</v>
      </c>
      <c r="P34" s="96" t="s">
        <v>62</v>
      </c>
      <c r="Q34" s="70">
        <f t="shared" si="2"/>
        <v>1.6911764705882348E-2</v>
      </c>
      <c r="R34" s="85">
        <f>$B$69</f>
        <v>1</v>
      </c>
      <c r="S34" s="63" t="s">
        <v>66</v>
      </c>
      <c r="T34" s="62">
        <f t="shared" si="3"/>
        <v>3.3823529411764697E-2</v>
      </c>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row>
    <row r="35" spans="1:59" x14ac:dyDescent="0.25">
      <c r="A35" s="3">
        <v>33</v>
      </c>
      <c r="B35" s="21">
        <f>APA_LLW4!$L$19</f>
        <v>0.5</v>
      </c>
      <c r="C35" s="21">
        <f>APA_LLW4!$L$43</f>
        <v>1</v>
      </c>
      <c r="D35" s="21">
        <f>APA_LLW4!$L$55</f>
        <v>0.54117647058823515</v>
      </c>
      <c r="E35" s="21">
        <f>APA_LLW4!$L$61</f>
        <v>0.50000000000000022</v>
      </c>
      <c r="F35" s="21">
        <f>APA_LLW4!$L$64</f>
        <v>0.5</v>
      </c>
      <c r="G35" s="21">
        <f>APA_LLW4!$M$65</f>
        <v>0.5</v>
      </c>
      <c r="H35" s="21">
        <f t="shared" si="4"/>
        <v>3.3823529411764711E-2</v>
      </c>
      <c r="I35" s="86">
        <f>$B$73</f>
        <v>0.5</v>
      </c>
      <c r="J35" s="87" t="s">
        <v>62</v>
      </c>
      <c r="K35" s="20">
        <f t="shared" si="0"/>
        <v>1.6911764705882355E-2</v>
      </c>
      <c r="L35" s="86">
        <f>$B$69</f>
        <v>1</v>
      </c>
      <c r="M35" s="87" t="s">
        <v>66</v>
      </c>
      <c r="N35" s="20">
        <f t="shared" si="1"/>
        <v>3.3823529411764711E-2</v>
      </c>
      <c r="O35" s="86">
        <f>$B$74</f>
        <v>0</v>
      </c>
      <c r="P35" s="87" t="s">
        <v>63</v>
      </c>
      <c r="Q35" s="20">
        <f t="shared" si="2"/>
        <v>0</v>
      </c>
      <c r="R35" s="86">
        <v>0</v>
      </c>
      <c r="S35" s="94">
        <v>0</v>
      </c>
      <c r="T35" s="69">
        <f t="shared" si="3"/>
        <v>0</v>
      </c>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row>
    <row r="36" spans="1:59" x14ac:dyDescent="0.25">
      <c r="A36" s="3">
        <v>34</v>
      </c>
      <c r="B36" s="21">
        <f>APA_LLW4!$M$19</f>
        <v>0.5</v>
      </c>
      <c r="C36" s="21">
        <f>APA_LLW4!$L$43</f>
        <v>1</v>
      </c>
      <c r="D36" s="21">
        <f>APA_LLW4!$L$55</f>
        <v>0.54117647058823515</v>
      </c>
      <c r="E36" s="21">
        <f>APA_LLW4!$L$61</f>
        <v>0.50000000000000022</v>
      </c>
      <c r="F36" s="21">
        <f>APA_LLW4!$L$64</f>
        <v>0.5</v>
      </c>
      <c r="G36" s="21">
        <f>APA_LLW4!$M$65</f>
        <v>0.5</v>
      </c>
      <c r="H36" s="21">
        <f t="shared" si="4"/>
        <v>3.3823529411764711E-2</v>
      </c>
      <c r="I36" s="66">
        <f>$B$74</f>
        <v>0</v>
      </c>
      <c r="J36" s="61" t="s">
        <v>63</v>
      </c>
      <c r="K36" s="20">
        <f t="shared" si="0"/>
        <v>0</v>
      </c>
      <c r="L36" s="66">
        <f>$B$69</f>
        <v>1</v>
      </c>
      <c r="M36" s="61" t="s">
        <v>66</v>
      </c>
      <c r="N36" s="20">
        <f t="shared" si="1"/>
        <v>3.3823529411764711E-2</v>
      </c>
      <c r="O36" s="66">
        <f>$B$73</f>
        <v>0.5</v>
      </c>
      <c r="P36" s="61" t="s">
        <v>62</v>
      </c>
      <c r="Q36" s="20">
        <f t="shared" si="2"/>
        <v>1.6911764705882355E-2</v>
      </c>
      <c r="R36" s="66">
        <v>0</v>
      </c>
      <c r="S36" s="95" t="s">
        <v>67</v>
      </c>
      <c r="T36" s="69">
        <f t="shared" si="3"/>
        <v>0</v>
      </c>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row>
    <row r="37" spans="1:59" x14ac:dyDescent="0.25">
      <c r="A37" s="3">
        <v>35</v>
      </c>
      <c r="B37" s="21">
        <f>APA_LLW4!$L$20</f>
        <v>0.5</v>
      </c>
      <c r="C37" s="21">
        <f>APA_LLW4!$M$43</f>
        <v>0</v>
      </c>
      <c r="D37" s="21">
        <f>APA_LLW4!$L$55</f>
        <v>0.54117647058823515</v>
      </c>
      <c r="E37" s="21">
        <f>APA_LLW4!$L$61</f>
        <v>0.50000000000000022</v>
      </c>
      <c r="F37" s="21">
        <f>APA_LLW4!$L$64</f>
        <v>0.5</v>
      </c>
      <c r="G37" s="21">
        <f>APA_LLW4!$M$65</f>
        <v>0.5</v>
      </c>
      <c r="H37" s="21">
        <f t="shared" si="4"/>
        <v>0</v>
      </c>
      <c r="I37" s="66">
        <f>$B$71</f>
        <v>0.75</v>
      </c>
      <c r="J37" s="61" t="s">
        <v>28</v>
      </c>
      <c r="K37" s="20">
        <f t="shared" si="0"/>
        <v>0</v>
      </c>
      <c r="L37" s="66">
        <f>$B$71</f>
        <v>0.75</v>
      </c>
      <c r="M37" s="61" t="s">
        <v>28</v>
      </c>
      <c r="N37" s="20">
        <f t="shared" si="1"/>
        <v>0</v>
      </c>
      <c r="O37" s="66">
        <f>$B$75</f>
        <v>0</v>
      </c>
      <c r="P37" s="61" t="s">
        <v>29</v>
      </c>
      <c r="Q37" s="20">
        <f t="shared" si="2"/>
        <v>0</v>
      </c>
      <c r="R37" s="66">
        <f>$B$75</f>
        <v>0</v>
      </c>
      <c r="S37" s="95" t="s">
        <v>29</v>
      </c>
      <c r="T37" s="69">
        <f t="shared" si="3"/>
        <v>0</v>
      </c>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row>
    <row r="38" spans="1:59" x14ac:dyDescent="0.25">
      <c r="A38" s="3">
        <v>36</v>
      </c>
      <c r="B38" s="21">
        <f>APA_LLW4!$M$20</f>
        <v>0.5</v>
      </c>
      <c r="C38" s="21">
        <f>APA_LLW4!$M$43</f>
        <v>0</v>
      </c>
      <c r="D38" s="21">
        <f>APA_LLW4!$L$55</f>
        <v>0.54117647058823515</v>
      </c>
      <c r="E38" s="21">
        <f>APA_LLW4!$L$61</f>
        <v>0.50000000000000022</v>
      </c>
      <c r="F38" s="21">
        <f>APA_LLW4!$L$64</f>
        <v>0.5</v>
      </c>
      <c r="G38" s="21">
        <f>APA_LLW4!$M$65</f>
        <v>0.5</v>
      </c>
      <c r="H38" s="21">
        <f t="shared" si="4"/>
        <v>0</v>
      </c>
      <c r="I38" s="66">
        <f>$B$75</f>
        <v>0</v>
      </c>
      <c r="J38" s="61" t="s">
        <v>29</v>
      </c>
      <c r="K38" s="20">
        <f t="shared" si="0"/>
        <v>0</v>
      </c>
      <c r="L38" s="66">
        <f>$B$71</f>
        <v>0.75</v>
      </c>
      <c r="M38" s="61" t="s">
        <v>28</v>
      </c>
      <c r="N38" s="20">
        <f t="shared" si="1"/>
        <v>0</v>
      </c>
      <c r="O38" s="66">
        <f>$B$71</f>
        <v>0.75</v>
      </c>
      <c r="P38" s="61" t="s">
        <v>28</v>
      </c>
      <c r="Q38" s="20">
        <f t="shared" si="2"/>
        <v>0</v>
      </c>
      <c r="R38" s="66">
        <f>$B$75</f>
        <v>0</v>
      </c>
      <c r="S38" s="95" t="s">
        <v>29</v>
      </c>
      <c r="T38" s="69">
        <f t="shared" si="3"/>
        <v>0</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row>
    <row r="39" spans="1:59" x14ac:dyDescent="0.25">
      <c r="A39" s="3">
        <v>37</v>
      </c>
      <c r="B39" s="21">
        <f>APA_LLW4!$L$21</f>
        <v>1</v>
      </c>
      <c r="C39" s="21">
        <f>APA_LLW4!$L$44</f>
        <v>0.45833333333333331</v>
      </c>
      <c r="D39" s="21">
        <f>APA_LLW4!$M$55</f>
        <v>0.45882352941176485</v>
      </c>
      <c r="E39" s="21">
        <f>APA_LLW4!$L$61</f>
        <v>0.50000000000000022</v>
      </c>
      <c r="F39" s="21">
        <f>APA_LLW4!$L$64</f>
        <v>0.5</v>
      </c>
      <c r="G39" s="21">
        <f>APA_LLW4!$M$65</f>
        <v>0.5</v>
      </c>
      <c r="H39" s="21">
        <f t="shared" si="4"/>
        <v>2.6286764705882371E-2</v>
      </c>
      <c r="I39" s="66">
        <f>$B$70</f>
        <v>0.5</v>
      </c>
      <c r="J39" s="61" t="s">
        <v>27</v>
      </c>
      <c r="K39" s="20">
        <f t="shared" si="0"/>
        <v>1.3143382352941185E-2</v>
      </c>
      <c r="L39" s="66">
        <f>$B$70</f>
        <v>0.5</v>
      </c>
      <c r="M39" s="61" t="s">
        <v>27</v>
      </c>
      <c r="N39" s="20">
        <f t="shared" si="1"/>
        <v>1.3143382352941185E-2</v>
      </c>
      <c r="O39" s="66">
        <f>$B$70</f>
        <v>0.5</v>
      </c>
      <c r="P39" s="61" t="s">
        <v>27</v>
      </c>
      <c r="Q39" s="20">
        <f t="shared" si="2"/>
        <v>1.3143382352941185E-2</v>
      </c>
      <c r="R39" s="66">
        <v>0</v>
      </c>
      <c r="S39" s="95">
        <v>0</v>
      </c>
      <c r="T39" s="69">
        <f t="shared" si="3"/>
        <v>0</v>
      </c>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row>
    <row r="40" spans="1:59" x14ac:dyDescent="0.25">
      <c r="A40" s="3">
        <v>38</v>
      </c>
      <c r="B40" s="21">
        <f>APA_LLW4!$M$21</f>
        <v>0</v>
      </c>
      <c r="C40" s="21">
        <f>APA_LLW4!$L$44</f>
        <v>0.45833333333333331</v>
      </c>
      <c r="D40" s="21">
        <f>APA_LLW4!$M$55</f>
        <v>0.45882352941176485</v>
      </c>
      <c r="E40" s="21">
        <f>APA_LLW4!$L$61</f>
        <v>0.50000000000000022</v>
      </c>
      <c r="F40" s="21">
        <f>APA_LLW4!$L$64</f>
        <v>0.5</v>
      </c>
      <c r="G40" s="21">
        <f>APA_LLW4!$M$65</f>
        <v>0.5</v>
      </c>
      <c r="H40" s="21">
        <f t="shared" si="4"/>
        <v>0</v>
      </c>
      <c r="I40" s="66">
        <f>$B$71</f>
        <v>0.75</v>
      </c>
      <c r="J40" s="61" t="s">
        <v>28</v>
      </c>
      <c r="K40" s="20">
        <f t="shared" si="0"/>
        <v>0</v>
      </c>
      <c r="L40" s="66">
        <f>$B$75</f>
        <v>0</v>
      </c>
      <c r="M40" s="61" t="s">
        <v>29</v>
      </c>
      <c r="N40" s="20">
        <f t="shared" si="1"/>
        <v>0</v>
      </c>
      <c r="O40" s="66">
        <f>$B$71</f>
        <v>0.75</v>
      </c>
      <c r="P40" s="61" t="s">
        <v>28</v>
      </c>
      <c r="Q40" s="20">
        <f t="shared" si="2"/>
        <v>0</v>
      </c>
      <c r="R40" s="66">
        <f>$B$75</f>
        <v>0</v>
      </c>
      <c r="S40" s="95" t="s">
        <v>29</v>
      </c>
      <c r="T40" s="69">
        <f t="shared" si="3"/>
        <v>0</v>
      </c>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row>
    <row r="41" spans="1:59" x14ac:dyDescent="0.25">
      <c r="A41" s="3">
        <v>39</v>
      </c>
      <c r="B41" s="21">
        <f>APA_LLW4!$L$22</f>
        <v>0.75</v>
      </c>
      <c r="C41" s="21">
        <f>APA_LLW4!$M$44</f>
        <v>0.54166666666666674</v>
      </c>
      <c r="D41" s="21">
        <f>APA_LLW4!$M$55</f>
        <v>0.45882352941176485</v>
      </c>
      <c r="E41" s="21">
        <f>APA_LLW4!$L$61</f>
        <v>0.50000000000000022</v>
      </c>
      <c r="F41" s="21">
        <f>APA_LLW4!$L$64</f>
        <v>0.5</v>
      </c>
      <c r="G41" s="21">
        <f>APA_LLW4!$M$65</f>
        <v>0.5</v>
      </c>
      <c r="H41" s="21">
        <f t="shared" si="4"/>
        <v>2.3299632352941198E-2</v>
      </c>
      <c r="I41" s="66">
        <f>$B$74</f>
        <v>0</v>
      </c>
      <c r="J41" s="61" t="s">
        <v>63</v>
      </c>
      <c r="K41" s="20">
        <f t="shared" si="0"/>
        <v>0</v>
      </c>
      <c r="L41" s="66">
        <f>$B$73</f>
        <v>0.5</v>
      </c>
      <c r="M41" s="61" t="s">
        <v>62</v>
      </c>
      <c r="N41" s="20">
        <f t="shared" si="1"/>
        <v>1.1649816176470599E-2</v>
      </c>
      <c r="O41" s="66">
        <f>$B$69</f>
        <v>1</v>
      </c>
      <c r="P41" s="61" t="s">
        <v>66</v>
      </c>
      <c r="Q41" s="20">
        <f t="shared" si="2"/>
        <v>2.3299632352941198E-2</v>
      </c>
      <c r="R41" s="66">
        <v>0</v>
      </c>
      <c r="S41" s="95" t="s">
        <v>67</v>
      </c>
      <c r="T41" s="69">
        <f t="shared" si="3"/>
        <v>0</v>
      </c>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row>
    <row r="42" spans="1:59" x14ac:dyDescent="0.25">
      <c r="A42" s="3">
        <v>40</v>
      </c>
      <c r="B42" s="21">
        <f>APA_LLW4!$M$22</f>
        <v>0.25</v>
      </c>
      <c r="C42" s="21">
        <f>APA_LLW4!$M$44</f>
        <v>0.54166666666666674</v>
      </c>
      <c r="D42" s="21">
        <f>APA_LLW4!$M$55</f>
        <v>0.45882352941176485</v>
      </c>
      <c r="E42" s="21">
        <f>APA_LLW4!$L$61</f>
        <v>0.50000000000000022</v>
      </c>
      <c r="F42" s="21">
        <f>APA_LLW4!$L$64</f>
        <v>0.5</v>
      </c>
      <c r="G42" s="21">
        <f>APA_LLW4!$M$65</f>
        <v>0.5</v>
      </c>
      <c r="H42" s="21">
        <f t="shared" si="4"/>
        <v>7.7665441176470659E-3</v>
      </c>
      <c r="I42" s="85">
        <f>$B$72</f>
        <v>0.16666666666666666</v>
      </c>
      <c r="J42" s="63" t="s">
        <v>21</v>
      </c>
      <c r="K42" s="20">
        <f t="shared" si="0"/>
        <v>1.2944240196078442E-3</v>
      </c>
      <c r="L42" s="85">
        <f>$B$72</f>
        <v>0.16666666666666666</v>
      </c>
      <c r="M42" s="63" t="s">
        <v>21</v>
      </c>
      <c r="N42" s="20">
        <f t="shared" si="1"/>
        <v>1.2944240196078442E-3</v>
      </c>
      <c r="O42" s="85">
        <f>$B$69</f>
        <v>1</v>
      </c>
      <c r="P42" s="63">
        <v>1</v>
      </c>
      <c r="Q42" s="20">
        <f t="shared" si="2"/>
        <v>7.7665441176470659E-3</v>
      </c>
      <c r="R42" s="85">
        <f>$B$72</f>
        <v>0.16666666666666666</v>
      </c>
      <c r="S42" s="96" t="s">
        <v>21</v>
      </c>
      <c r="T42" s="69">
        <f t="shared" si="3"/>
        <v>1.2944240196078442E-3</v>
      </c>
    </row>
    <row r="43" spans="1:59" x14ac:dyDescent="0.25">
      <c r="A43" s="3">
        <v>41</v>
      </c>
      <c r="B43" s="21">
        <f>APA_LLW4!$L$23</f>
        <v>0.24999999999999994</v>
      </c>
      <c r="C43" s="21">
        <f>APA_LLW4!$L$45</f>
        <v>0.54166666666666663</v>
      </c>
      <c r="D43" s="21">
        <f>APA_LLW4!$L$56</f>
        <v>0.45882352941176469</v>
      </c>
      <c r="E43" s="21">
        <f>APA_LLW4!$M$61</f>
        <v>0.49999999999999978</v>
      </c>
      <c r="F43" s="21">
        <f>APA_LLW4!$L$64</f>
        <v>0.5</v>
      </c>
      <c r="G43" s="21">
        <f>APA_LLW4!$M$65</f>
        <v>0.5</v>
      </c>
      <c r="H43" s="21">
        <f t="shared" si="4"/>
        <v>7.7665441176470529E-3</v>
      </c>
      <c r="I43" s="86">
        <f>$B$72</f>
        <v>0.16666666666666666</v>
      </c>
      <c r="J43" s="87" t="s">
        <v>21</v>
      </c>
      <c r="K43" s="20">
        <f t="shared" si="0"/>
        <v>1.294424019607842E-3</v>
      </c>
      <c r="L43" s="86">
        <f>$B$69</f>
        <v>1</v>
      </c>
      <c r="M43" s="87">
        <v>1</v>
      </c>
      <c r="N43" s="20">
        <f t="shared" si="1"/>
        <v>7.7665441176470529E-3</v>
      </c>
      <c r="O43" s="86">
        <f>$B$72</f>
        <v>0.16666666666666666</v>
      </c>
      <c r="P43" s="87" t="s">
        <v>21</v>
      </c>
      <c r="Q43" s="20">
        <f t="shared" si="2"/>
        <v>1.294424019607842E-3</v>
      </c>
      <c r="R43" s="86">
        <f>$B$72</f>
        <v>0.16666666666666666</v>
      </c>
      <c r="S43" s="94" t="s">
        <v>21</v>
      </c>
      <c r="T43" s="69">
        <f t="shared" si="3"/>
        <v>1.294424019607842E-3</v>
      </c>
    </row>
    <row r="44" spans="1:59" x14ac:dyDescent="0.25">
      <c r="A44" s="3">
        <v>42</v>
      </c>
      <c r="B44" s="21">
        <f>APA_LLW4!$M$23</f>
        <v>0.75</v>
      </c>
      <c r="C44" s="21">
        <f>APA_LLW4!$L$45</f>
        <v>0.54166666666666663</v>
      </c>
      <c r="D44" s="21">
        <f>APA_LLW4!$L$56</f>
        <v>0.45882352941176469</v>
      </c>
      <c r="E44" s="21">
        <f>APA_LLW4!$M$61</f>
        <v>0.49999999999999978</v>
      </c>
      <c r="F44" s="21">
        <f>APA_LLW4!$L$64</f>
        <v>0.5</v>
      </c>
      <c r="G44" s="21">
        <f>APA_LLW4!$M$65</f>
        <v>0.5</v>
      </c>
      <c r="H44" s="21">
        <f t="shared" si="4"/>
        <v>2.3299632352941167E-2</v>
      </c>
      <c r="I44" s="66">
        <v>0</v>
      </c>
      <c r="J44" s="61" t="s">
        <v>67</v>
      </c>
      <c r="K44" s="20">
        <f t="shared" si="0"/>
        <v>0</v>
      </c>
      <c r="L44" s="66">
        <f>$B$69</f>
        <v>1</v>
      </c>
      <c r="M44" s="61" t="s">
        <v>66</v>
      </c>
      <c r="N44" s="20">
        <f t="shared" si="1"/>
        <v>2.3299632352941167E-2</v>
      </c>
      <c r="O44" s="66">
        <f>$B$73</f>
        <v>0.5</v>
      </c>
      <c r="P44" s="61" t="s">
        <v>62</v>
      </c>
      <c r="Q44" s="20">
        <f t="shared" si="2"/>
        <v>1.1649816176470583E-2</v>
      </c>
      <c r="R44" s="66">
        <f>$B$74</f>
        <v>0</v>
      </c>
      <c r="S44" s="95" t="s">
        <v>63</v>
      </c>
      <c r="T44" s="69">
        <f t="shared" si="3"/>
        <v>0</v>
      </c>
    </row>
    <row r="45" spans="1:59" x14ac:dyDescent="0.25">
      <c r="A45" s="3">
        <v>43</v>
      </c>
      <c r="B45" s="21">
        <f>APA_LLW4!$L$24</f>
        <v>0</v>
      </c>
      <c r="C45" s="21">
        <f>APA_LLW4!$M$45</f>
        <v>0.45833333333333337</v>
      </c>
      <c r="D45" s="21">
        <f>APA_LLW4!$L$56</f>
        <v>0.45882352941176469</v>
      </c>
      <c r="E45" s="21">
        <f>APA_LLW4!$M$61</f>
        <v>0.49999999999999978</v>
      </c>
      <c r="F45" s="21">
        <f>APA_LLW4!$L$64</f>
        <v>0.5</v>
      </c>
      <c r="G45" s="21">
        <f>APA_LLW4!$M$65</f>
        <v>0.5</v>
      </c>
      <c r="H45" s="21">
        <f t="shared" si="4"/>
        <v>0</v>
      </c>
      <c r="I45" s="66">
        <f>$B$75</f>
        <v>0</v>
      </c>
      <c r="J45" s="61" t="s">
        <v>29</v>
      </c>
      <c r="K45" s="20">
        <f t="shared" si="0"/>
        <v>0</v>
      </c>
      <c r="L45" s="66">
        <f>$B$71</f>
        <v>0.75</v>
      </c>
      <c r="M45" s="61" t="s">
        <v>28</v>
      </c>
      <c r="N45" s="20">
        <f t="shared" si="1"/>
        <v>0</v>
      </c>
      <c r="O45" s="66">
        <f>$B$75</f>
        <v>0</v>
      </c>
      <c r="P45" s="61" t="s">
        <v>29</v>
      </c>
      <c r="Q45" s="20">
        <f t="shared" si="2"/>
        <v>0</v>
      </c>
      <c r="R45" s="66">
        <f>$B$71</f>
        <v>0.75</v>
      </c>
      <c r="S45" s="95" t="s">
        <v>28</v>
      </c>
      <c r="T45" s="69">
        <f t="shared" si="3"/>
        <v>0</v>
      </c>
    </row>
    <row r="46" spans="1:59" x14ac:dyDescent="0.25">
      <c r="A46" s="3">
        <v>44</v>
      </c>
      <c r="B46" s="21">
        <f>APA_LLW4!$M$24</f>
        <v>1</v>
      </c>
      <c r="C46" s="21">
        <f>APA_LLW4!$M$45</f>
        <v>0.45833333333333337</v>
      </c>
      <c r="D46" s="21">
        <f>APA_LLW4!$L$56</f>
        <v>0.45882352941176469</v>
      </c>
      <c r="E46" s="21">
        <f>APA_LLW4!$M$61</f>
        <v>0.49999999999999978</v>
      </c>
      <c r="F46" s="21">
        <f>APA_LLW4!$L$64</f>
        <v>0.5</v>
      </c>
      <c r="G46" s="21">
        <f>APA_LLW4!$M$65</f>
        <v>0.5</v>
      </c>
      <c r="H46" s="21">
        <f t="shared" si="4"/>
        <v>2.6286764705882343E-2</v>
      </c>
      <c r="I46" s="66">
        <v>0</v>
      </c>
      <c r="J46" s="61">
        <v>0</v>
      </c>
      <c r="K46" s="20">
        <f t="shared" si="0"/>
        <v>0</v>
      </c>
      <c r="L46" s="66">
        <f>$B$70</f>
        <v>0.5</v>
      </c>
      <c r="M46" s="61" t="s">
        <v>27</v>
      </c>
      <c r="N46" s="20">
        <f t="shared" si="1"/>
        <v>1.3143382352941171E-2</v>
      </c>
      <c r="O46" s="66">
        <f>$B$70</f>
        <v>0.5</v>
      </c>
      <c r="P46" s="61" t="s">
        <v>27</v>
      </c>
      <c r="Q46" s="20">
        <f t="shared" si="2"/>
        <v>1.3143382352941171E-2</v>
      </c>
      <c r="R46" s="66">
        <f>$B$70</f>
        <v>0.5</v>
      </c>
      <c r="S46" s="95" t="s">
        <v>27</v>
      </c>
      <c r="T46" s="69">
        <f t="shared" si="3"/>
        <v>1.3143382352941171E-2</v>
      </c>
    </row>
    <row r="47" spans="1:59" x14ac:dyDescent="0.25">
      <c r="A47" s="3">
        <v>45</v>
      </c>
      <c r="B47" s="21">
        <f>APA_LLW4!$L$25</f>
        <v>0.5</v>
      </c>
      <c r="C47" s="21">
        <f>APA_LLW4!$L$46</f>
        <v>0</v>
      </c>
      <c r="D47" s="21">
        <f>APA_LLW4!$M$56</f>
        <v>0.54117647058823537</v>
      </c>
      <c r="E47" s="21">
        <f>APA_LLW4!$M$61</f>
        <v>0.49999999999999978</v>
      </c>
      <c r="F47" s="21">
        <f>APA_LLW4!$L$64</f>
        <v>0.5</v>
      </c>
      <c r="G47" s="21">
        <f>APA_LLW4!$M$65</f>
        <v>0.5</v>
      </c>
      <c r="H47" s="21">
        <f t="shared" si="4"/>
        <v>0</v>
      </c>
      <c r="I47" s="66">
        <f>$B$75</f>
        <v>0</v>
      </c>
      <c r="J47" s="61" t="s">
        <v>29</v>
      </c>
      <c r="K47" s="20">
        <f t="shared" si="0"/>
        <v>0</v>
      </c>
      <c r="L47" s="66">
        <f>$B$71</f>
        <v>0.75</v>
      </c>
      <c r="M47" s="61" t="s">
        <v>28</v>
      </c>
      <c r="N47" s="20">
        <f t="shared" si="1"/>
        <v>0</v>
      </c>
      <c r="O47" s="66">
        <f>$B$71</f>
        <v>0.75</v>
      </c>
      <c r="P47" s="61" t="s">
        <v>28</v>
      </c>
      <c r="Q47" s="20">
        <f t="shared" si="2"/>
        <v>0</v>
      </c>
      <c r="R47" s="66">
        <f>$B$75</f>
        <v>0</v>
      </c>
      <c r="S47" s="95" t="s">
        <v>29</v>
      </c>
      <c r="T47" s="69">
        <f t="shared" si="3"/>
        <v>0</v>
      </c>
    </row>
    <row r="48" spans="1:59" x14ac:dyDescent="0.25">
      <c r="A48" s="3">
        <v>46</v>
      </c>
      <c r="B48" s="21">
        <f>APA_LLW4!$M$25</f>
        <v>0.5</v>
      </c>
      <c r="C48" s="21">
        <f>APA_LLW4!$L$46</f>
        <v>0</v>
      </c>
      <c r="D48" s="21">
        <f>APA_LLW4!$M$56</f>
        <v>0.54117647058823537</v>
      </c>
      <c r="E48" s="21">
        <f>APA_LLW4!$M$61</f>
        <v>0.49999999999999978</v>
      </c>
      <c r="F48" s="21">
        <f>APA_LLW4!$L$64</f>
        <v>0.5</v>
      </c>
      <c r="G48" s="21">
        <f>APA_LLW4!$M$65</f>
        <v>0.5</v>
      </c>
      <c r="H48" s="21">
        <f t="shared" si="4"/>
        <v>0</v>
      </c>
      <c r="I48" s="66">
        <f>$B$75</f>
        <v>0</v>
      </c>
      <c r="J48" s="61" t="s">
        <v>29</v>
      </c>
      <c r="K48" s="20">
        <f t="shared" si="0"/>
        <v>0</v>
      </c>
      <c r="L48" s="66">
        <f>$B$75</f>
        <v>0</v>
      </c>
      <c r="M48" s="61" t="s">
        <v>29</v>
      </c>
      <c r="N48" s="20">
        <f t="shared" si="1"/>
        <v>0</v>
      </c>
      <c r="O48" s="66">
        <f>$B$71</f>
        <v>0.75</v>
      </c>
      <c r="P48" s="61" t="s">
        <v>28</v>
      </c>
      <c r="Q48" s="20">
        <f t="shared" si="2"/>
        <v>0</v>
      </c>
      <c r="R48" s="66">
        <f>$B$71</f>
        <v>0.75</v>
      </c>
      <c r="S48" s="95" t="s">
        <v>28</v>
      </c>
      <c r="T48" s="69">
        <f t="shared" si="3"/>
        <v>0</v>
      </c>
    </row>
    <row r="49" spans="1:20" x14ac:dyDescent="0.25">
      <c r="A49" s="3">
        <v>47</v>
      </c>
      <c r="B49" s="21">
        <f>APA_LLW4!$L$26</f>
        <v>0.5</v>
      </c>
      <c r="C49" s="21">
        <f>APA_LLW4!$M$46</f>
        <v>1</v>
      </c>
      <c r="D49" s="21">
        <f>APA_LLW4!$M$56</f>
        <v>0.54117647058823537</v>
      </c>
      <c r="E49" s="21">
        <f>APA_LLW4!$M$61</f>
        <v>0.49999999999999978</v>
      </c>
      <c r="F49" s="21">
        <f>APA_LLW4!$L$64</f>
        <v>0.5</v>
      </c>
      <c r="G49" s="21">
        <f>APA_LLW4!$M$65</f>
        <v>0.5</v>
      </c>
      <c r="H49" s="21">
        <f t="shared" si="4"/>
        <v>3.3823529411764697E-2</v>
      </c>
      <c r="I49" s="66">
        <v>0</v>
      </c>
      <c r="J49" s="61" t="s">
        <v>67</v>
      </c>
      <c r="K49" s="20">
        <f t="shared" si="0"/>
        <v>0</v>
      </c>
      <c r="L49" s="66">
        <f>$B$73</f>
        <v>0.5</v>
      </c>
      <c r="M49" s="61" t="s">
        <v>62</v>
      </c>
      <c r="N49" s="20">
        <f t="shared" si="1"/>
        <v>1.6911764705882348E-2</v>
      </c>
      <c r="O49" s="66">
        <f>$B$69</f>
        <v>1</v>
      </c>
      <c r="P49" s="61" t="s">
        <v>66</v>
      </c>
      <c r="Q49" s="20">
        <f t="shared" si="2"/>
        <v>3.3823529411764697E-2</v>
      </c>
      <c r="R49" s="66">
        <f>$B$74</f>
        <v>0</v>
      </c>
      <c r="S49" s="95" t="s">
        <v>63</v>
      </c>
      <c r="T49" s="69">
        <f t="shared" si="3"/>
        <v>0</v>
      </c>
    </row>
    <row r="50" spans="1:20" x14ac:dyDescent="0.25">
      <c r="A50" s="3">
        <v>48</v>
      </c>
      <c r="B50" s="21">
        <f>APA_LLW4!$M$26</f>
        <v>0.5</v>
      </c>
      <c r="C50" s="21">
        <f>APA_LLW4!$M$46</f>
        <v>1</v>
      </c>
      <c r="D50" s="21">
        <f>APA_LLW4!$M$56</f>
        <v>0.54117647058823537</v>
      </c>
      <c r="E50" s="21">
        <f>APA_LLW4!$M$61</f>
        <v>0.49999999999999978</v>
      </c>
      <c r="F50" s="21">
        <f>APA_LLW4!$L$64</f>
        <v>0.5</v>
      </c>
      <c r="G50" s="21">
        <f>APA_LLW4!$M$65</f>
        <v>0.5</v>
      </c>
      <c r="H50" s="21">
        <f t="shared" si="4"/>
        <v>3.3823529411764697E-2</v>
      </c>
      <c r="I50" s="85">
        <v>0</v>
      </c>
      <c r="J50" s="63">
        <v>0</v>
      </c>
      <c r="K50" s="20">
        <f t="shared" si="0"/>
        <v>0</v>
      </c>
      <c r="L50" s="85">
        <f>$B$74</f>
        <v>0</v>
      </c>
      <c r="M50" s="63" t="s">
        <v>63</v>
      </c>
      <c r="N50" s="20">
        <f t="shared" si="1"/>
        <v>0</v>
      </c>
      <c r="O50" s="85">
        <f>$B$69</f>
        <v>1</v>
      </c>
      <c r="P50" s="63" t="s">
        <v>66</v>
      </c>
      <c r="Q50" s="20">
        <f t="shared" si="2"/>
        <v>3.3823529411764697E-2</v>
      </c>
      <c r="R50" s="85">
        <f>$B$73</f>
        <v>0.5</v>
      </c>
      <c r="S50" s="96" t="s">
        <v>62</v>
      </c>
      <c r="T50" s="69">
        <f t="shared" si="3"/>
        <v>1.6911764705882348E-2</v>
      </c>
    </row>
    <row r="51" spans="1:20" x14ac:dyDescent="0.25">
      <c r="A51" s="3">
        <v>49</v>
      </c>
      <c r="B51" s="21">
        <f>APA_LLW4!$L$27</f>
        <v>0.5</v>
      </c>
      <c r="C51" s="21">
        <f>APA_LLW4!$L$47</f>
        <v>1</v>
      </c>
      <c r="D51" s="21">
        <f>APA_LLW4!$L$57</f>
        <v>0.54117647058823515</v>
      </c>
      <c r="E51" s="21">
        <f>APA_LLW4!$L$62</f>
        <v>0.50000000000000022</v>
      </c>
      <c r="F51" s="21">
        <f>APA_LLW4!$M$64</f>
        <v>0.5</v>
      </c>
      <c r="G51" s="21">
        <f>APA_LLW4!$M$65</f>
        <v>0.5</v>
      </c>
      <c r="H51" s="21">
        <f t="shared" si="4"/>
        <v>3.3823529411764711E-2</v>
      </c>
      <c r="I51" s="86">
        <f>$B$73</f>
        <v>0.5</v>
      </c>
      <c r="J51" s="87" t="s">
        <v>62</v>
      </c>
      <c r="K51" s="20">
        <f t="shared" si="0"/>
        <v>1.6911764705882355E-2</v>
      </c>
      <c r="L51" s="86">
        <f>$B$69</f>
        <v>1</v>
      </c>
      <c r="M51" s="87" t="s">
        <v>66</v>
      </c>
      <c r="N51" s="20">
        <f t="shared" si="1"/>
        <v>3.3823529411764711E-2</v>
      </c>
      <c r="O51" s="86">
        <v>0</v>
      </c>
      <c r="P51" s="94">
        <v>0</v>
      </c>
      <c r="Q51" s="20">
        <f t="shared" si="2"/>
        <v>0</v>
      </c>
      <c r="R51" s="86">
        <f>$B$74</f>
        <v>0</v>
      </c>
      <c r="S51" s="87" t="s">
        <v>63</v>
      </c>
      <c r="T51" s="69">
        <f t="shared" si="3"/>
        <v>0</v>
      </c>
    </row>
    <row r="52" spans="1:20" x14ac:dyDescent="0.25">
      <c r="A52" s="3">
        <v>50</v>
      </c>
      <c r="B52" s="21">
        <f>APA_LLW4!$M$27</f>
        <v>0.5</v>
      </c>
      <c r="C52" s="21">
        <f>APA_LLW4!$L$47</f>
        <v>1</v>
      </c>
      <c r="D52" s="21">
        <f>APA_LLW4!$L$57</f>
        <v>0.54117647058823515</v>
      </c>
      <c r="E52" s="21">
        <f>APA_LLW4!$L$62</f>
        <v>0.50000000000000022</v>
      </c>
      <c r="F52" s="21">
        <f>APA_LLW4!$M$64</f>
        <v>0.5</v>
      </c>
      <c r="G52" s="21">
        <f>APA_LLW4!$M$65</f>
        <v>0.5</v>
      </c>
      <c r="H52" s="21">
        <f t="shared" si="4"/>
        <v>3.3823529411764711E-2</v>
      </c>
      <c r="I52" s="66">
        <f>$B$74</f>
        <v>0</v>
      </c>
      <c r="J52" s="61" t="s">
        <v>63</v>
      </c>
      <c r="K52" s="20">
        <f t="shared" si="0"/>
        <v>0</v>
      </c>
      <c r="L52" s="66">
        <f>$B$69</f>
        <v>1</v>
      </c>
      <c r="M52" s="61" t="s">
        <v>66</v>
      </c>
      <c r="N52" s="20">
        <f t="shared" si="1"/>
        <v>3.3823529411764711E-2</v>
      </c>
      <c r="O52" s="66">
        <v>0</v>
      </c>
      <c r="P52" s="95" t="s">
        <v>67</v>
      </c>
      <c r="Q52" s="20">
        <f t="shared" si="2"/>
        <v>0</v>
      </c>
      <c r="R52" s="66">
        <f>$B$73</f>
        <v>0.5</v>
      </c>
      <c r="S52" s="61" t="s">
        <v>62</v>
      </c>
      <c r="T52" s="69">
        <f t="shared" si="3"/>
        <v>1.6911764705882355E-2</v>
      </c>
    </row>
    <row r="53" spans="1:20" x14ac:dyDescent="0.25">
      <c r="A53" s="3">
        <v>51</v>
      </c>
      <c r="B53" s="21">
        <f>APA_LLW4!$L$28</f>
        <v>0.5</v>
      </c>
      <c r="C53" s="21">
        <f>APA_LLW4!$M$47</f>
        <v>0</v>
      </c>
      <c r="D53" s="21">
        <f>APA_LLW4!$L$57</f>
        <v>0.54117647058823515</v>
      </c>
      <c r="E53" s="21">
        <f>APA_LLW4!$L$62</f>
        <v>0.50000000000000022</v>
      </c>
      <c r="F53" s="21">
        <f>APA_LLW4!$M$64</f>
        <v>0.5</v>
      </c>
      <c r="G53" s="21">
        <f>APA_LLW4!$M$65</f>
        <v>0.5</v>
      </c>
      <c r="H53" s="21">
        <f t="shared" si="4"/>
        <v>0</v>
      </c>
      <c r="I53" s="66">
        <f>$B$71</f>
        <v>0.75</v>
      </c>
      <c r="J53" s="61" t="s">
        <v>28</v>
      </c>
      <c r="K53" s="20">
        <f t="shared" si="0"/>
        <v>0</v>
      </c>
      <c r="L53" s="66">
        <f>$B$71</f>
        <v>0.75</v>
      </c>
      <c r="M53" s="61" t="s">
        <v>28</v>
      </c>
      <c r="N53" s="20">
        <f t="shared" si="1"/>
        <v>0</v>
      </c>
      <c r="O53" s="66">
        <f>$B$75</f>
        <v>0</v>
      </c>
      <c r="P53" s="95" t="s">
        <v>29</v>
      </c>
      <c r="Q53" s="20">
        <f t="shared" si="2"/>
        <v>0</v>
      </c>
      <c r="R53" s="66">
        <f>$B$75</f>
        <v>0</v>
      </c>
      <c r="S53" s="61" t="s">
        <v>29</v>
      </c>
      <c r="T53" s="69">
        <f t="shared" si="3"/>
        <v>0</v>
      </c>
    </row>
    <row r="54" spans="1:20" x14ac:dyDescent="0.25">
      <c r="A54" s="3">
        <v>52</v>
      </c>
      <c r="B54" s="21">
        <f>APA_LLW4!$M$28</f>
        <v>0.5</v>
      </c>
      <c r="C54" s="21">
        <f>APA_LLW4!$M$47</f>
        <v>0</v>
      </c>
      <c r="D54" s="21">
        <f>APA_LLW4!$L$57</f>
        <v>0.54117647058823515</v>
      </c>
      <c r="E54" s="21">
        <f>APA_LLW4!$L$62</f>
        <v>0.50000000000000022</v>
      </c>
      <c r="F54" s="21">
        <f>APA_LLW4!$M$64</f>
        <v>0.5</v>
      </c>
      <c r="G54" s="21">
        <f>APA_LLW4!$M$65</f>
        <v>0.5</v>
      </c>
      <c r="H54" s="21">
        <f t="shared" si="4"/>
        <v>0</v>
      </c>
      <c r="I54" s="66">
        <f>$B$75</f>
        <v>0</v>
      </c>
      <c r="J54" s="61" t="s">
        <v>29</v>
      </c>
      <c r="K54" s="20">
        <f t="shared" si="0"/>
        <v>0</v>
      </c>
      <c r="L54" s="66">
        <f>$B$71</f>
        <v>0.75</v>
      </c>
      <c r="M54" s="61" t="s">
        <v>28</v>
      </c>
      <c r="N54" s="20">
        <f t="shared" si="1"/>
        <v>0</v>
      </c>
      <c r="O54" s="66">
        <f>$B$75</f>
        <v>0</v>
      </c>
      <c r="P54" s="95" t="s">
        <v>29</v>
      </c>
      <c r="Q54" s="20">
        <f t="shared" si="2"/>
        <v>0</v>
      </c>
      <c r="R54" s="66">
        <f>$B$71</f>
        <v>0.75</v>
      </c>
      <c r="S54" s="61" t="s">
        <v>28</v>
      </c>
      <c r="T54" s="69">
        <f t="shared" si="3"/>
        <v>0</v>
      </c>
    </row>
    <row r="55" spans="1:20" x14ac:dyDescent="0.25">
      <c r="A55" s="3">
        <v>53</v>
      </c>
      <c r="B55" s="21">
        <f>APA_LLW4!$L$29</f>
        <v>1</v>
      </c>
      <c r="C55" s="21">
        <f>APA_LLW4!$L$48</f>
        <v>0.45833333333333331</v>
      </c>
      <c r="D55" s="21">
        <f>APA_LLW4!$M$57</f>
        <v>0.45882352941176485</v>
      </c>
      <c r="E55" s="21">
        <f>APA_LLW4!$L$62</f>
        <v>0.50000000000000022</v>
      </c>
      <c r="F55" s="21">
        <f>APA_LLW4!$M$64</f>
        <v>0.5</v>
      </c>
      <c r="G55" s="21">
        <f>APA_LLW4!$M$65</f>
        <v>0.5</v>
      </c>
      <c r="H55" s="21">
        <f t="shared" si="4"/>
        <v>2.6286764705882371E-2</v>
      </c>
      <c r="I55" s="66">
        <f>$B$70</f>
        <v>0.5</v>
      </c>
      <c r="J55" s="61" t="s">
        <v>27</v>
      </c>
      <c r="K55" s="20">
        <f t="shared" si="0"/>
        <v>1.3143382352941185E-2</v>
      </c>
      <c r="L55" s="66">
        <f>$B$70</f>
        <v>0.5</v>
      </c>
      <c r="M55" s="61" t="s">
        <v>27</v>
      </c>
      <c r="N55" s="20">
        <f t="shared" si="1"/>
        <v>1.3143382352941185E-2</v>
      </c>
      <c r="O55" s="66">
        <v>0</v>
      </c>
      <c r="P55" s="95">
        <v>0</v>
      </c>
      <c r="Q55" s="20">
        <f t="shared" si="2"/>
        <v>0</v>
      </c>
      <c r="R55" s="66">
        <f>$B$70</f>
        <v>0.5</v>
      </c>
      <c r="S55" s="61" t="s">
        <v>27</v>
      </c>
      <c r="T55" s="69">
        <f t="shared" si="3"/>
        <v>1.3143382352941185E-2</v>
      </c>
    </row>
    <row r="56" spans="1:20" x14ac:dyDescent="0.25">
      <c r="A56" s="3">
        <v>54</v>
      </c>
      <c r="B56" s="21">
        <f>APA_LLW4!$M$29</f>
        <v>0</v>
      </c>
      <c r="C56" s="21">
        <f>APA_LLW4!$L$48</f>
        <v>0.45833333333333331</v>
      </c>
      <c r="D56" s="21">
        <f>APA_LLW4!$M$57</f>
        <v>0.45882352941176485</v>
      </c>
      <c r="E56" s="21">
        <f>APA_LLW4!$L$62</f>
        <v>0.50000000000000022</v>
      </c>
      <c r="F56" s="21">
        <f>APA_LLW4!$M$64</f>
        <v>0.5</v>
      </c>
      <c r="G56" s="21">
        <f>APA_LLW4!$M$65</f>
        <v>0.5</v>
      </c>
      <c r="H56" s="21">
        <f t="shared" si="4"/>
        <v>0</v>
      </c>
      <c r="I56" s="66">
        <f>$B$71</f>
        <v>0.75</v>
      </c>
      <c r="J56" s="61" t="s">
        <v>28</v>
      </c>
      <c r="K56" s="20">
        <f t="shared" si="0"/>
        <v>0</v>
      </c>
      <c r="L56" s="66">
        <f>$B$75</f>
        <v>0</v>
      </c>
      <c r="M56" s="61" t="s">
        <v>29</v>
      </c>
      <c r="N56" s="20">
        <f t="shared" si="1"/>
        <v>0</v>
      </c>
      <c r="O56" s="66">
        <f>$B$75</f>
        <v>0</v>
      </c>
      <c r="P56" s="95" t="s">
        <v>29</v>
      </c>
      <c r="Q56" s="20">
        <f t="shared" si="2"/>
        <v>0</v>
      </c>
      <c r="R56" s="66">
        <f>$B$71</f>
        <v>0.75</v>
      </c>
      <c r="S56" s="61" t="s">
        <v>28</v>
      </c>
      <c r="T56" s="69">
        <f t="shared" si="3"/>
        <v>0</v>
      </c>
    </row>
    <row r="57" spans="1:20" x14ac:dyDescent="0.25">
      <c r="A57" s="3">
        <v>55</v>
      </c>
      <c r="B57" s="21">
        <f>APA_LLW4!$L$30</f>
        <v>0.75</v>
      </c>
      <c r="C57" s="21">
        <f>APA_LLW4!$M$48</f>
        <v>0.54166666666666674</v>
      </c>
      <c r="D57" s="21">
        <f>APA_LLW4!$M$57</f>
        <v>0.45882352941176485</v>
      </c>
      <c r="E57" s="21">
        <f>APA_LLW4!$L$62</f>
        <v>0.50000000000000022</v>
      </c>
      <c r="F57" s="21">
        <f>APA_LLW4!$M$64</f>
        <v>0.5</v>
      </c>
      <c r="G57" s="21">
        <f>APA_LLW4!$M$65</f>
        <v>0.5</v>
      </c>
      <c r="H57" s="21">
        <f t="shared" si="4"/>
        <v>2.3299632352941198E-2</v>
      </c>
      <c r="I57" s="66">
        <f>$B$74</f>
        <v>0</v>
      </c>
      <c r="J57" s="61" t="s">
        <v>63</v>
      </c>
      <c r="K57" s="20">
        <f t="shared" si="0"/>
        <v>0</v>
      </c>
      <c r="L57" s="66">
        <f>$B$73</f>
        <v>0.5</v>
      </c>
      <c r="M57" s="61" t="s">
        <v>62</v>
      </c>
      <c r="N57" s="20">
        <f t="shared" si="1"/>
        <v>1.1649816176470599E-2</v>
      </c>
      <c r="O57" s="66">
        <v>0</v>
      </c>
      <c r="P57" s="95" t="s">
        <v>67</v>
      </c>
      <c r="Q57" s="20">
        <f t="shared" si="2"/>
        <v>0</v>
      </c>
      <c r="R57" s="66">
        <f>$B$69</f>
        <v>1</v>
      </c>
      <c r="S57" s="61" t="s">
        <v>66</v>
      </c>
      <c r="T57" s="69">
        <f t="shared" si="3"/>
        <v>2.3299632352941198E-2</v>
      </c>
    </row>
    <row r="58" spans="1:20" x14ac:dyDescent="0.25">
      <c r="A58" s="3">
        <v>56</v>
      </c>
      <c r="B58" s="21">
        <f>APA_LLW4!$M$30</f>
        <v>0.25</v>
      </c>
      <c r="C58" s="21">
        <f>APA_LLW4!$M$48</f>
        <v>0.54166666666666674</v>
      </c>
      <c r="D58" s="21">
        <f>APA_LLW4!$M$57</f>
        <v>0.45882352941176485</v>
      </c>
      <c r="E58" s="21">
        <f>APA_LLW4!$L$62</f>
        <v>0.50000000000000022</v>
      </c>
      <c r="F58" s="21">
        <f>APA_LLW4!$M$64</f>
        <v>0.5</v>
      </c>
      <c r="G58" s="21">
        <f>APA_LLW4!$M$65</f>
        <v>0.5</v>
      </c>
      <c r="H58" s="21">
        <f t="shared" si="4"/>
        <v>7.7665441176470659E-3</v>
      </c>
      <c r="I58" s="85">
        <f>$B$72</f>
        <v>0.16666666666666666</v>
      </c>
      <c r="J58" s="63" t="s">
        <v>21</v>
      </c>
      <c r="K58" s="20">
        <f t="shared" si="0"/>
        <v>1.2944240196078442E-3</v>
      </c>
      <c r="L58" s="85">
        <f>$B$72</f>
        <v>0.16666666666666666</v>
      </c>
      <c r="M58" s="63" t="s">
        <v>21</v>
      </c>
      <c r="N58" s="20">
        <f t="shared" si="1"/>
        <v>1.2944240196078442E-3</v>
      </c>
      <c r="O58" s="85">
        <f>$B$72</f>
        <v>0.16666666666666666</v>
      </c>
      <c r="P58" s="96" t="s">
        <v>21</v>
      </c>
      <c r="Q58" s="20">
        <f t="shared" si="2"/>
        <v>1.2944240196078442E-3</v>
      </c>
      <c r="R58" s="85">
        <f>$B$69</f>
        <v>1</v>
      </c>
      <c r="S58" s="63">
        <v>1</v>
      </c>
      <c r="T58" s="69">
        <f t="shared" si="3"/>
        <v>7.7665441176470659E-3</v>
      </c>
    </row>
    <row r="59" spans="1:20" x14ac:dyDescent="0.25">
      <c r="A59" s="3">
        <v>57</v>
      </c>
      <c r="B59" s="21">
        <f>APA_LLW4!$L$31</f>
        <v>0.24999999999999994</v>
      </c>
      <c r="C59" s="21">
        <f>APA_LLW4!$L$49</f>
        <v>0.54166666666666663</v>
      </c>
      <c r="D59" s="21">
        <f>APA_LLW4!$L$58</f>
        <v>0.45882352941176469</v>
      </c>
      <c r="E59" s="21">
        <f>APA_LLW4!$M$62</f>
        <v>0.49999999999999978</v>
      </c>
      <c r="F59" s="21">
        <f>APA_LLW4!$M$64</f>
        <v>0.5</v>
      </c>
      <c r="G59" s="21">
        <f>APA_LLW4!$M$65</f>
        <v>0.5</v>
      </c>
      <c r="H59" s="21">
        <f t="shared" si="4"/>
        <v>7.7665441176470529E-3</v>
      </c>
      <c r="I59" s="86">
        <f>$B$72</f>
        <v>0.16666666666666666</v>
      </c>
      <c r="J59" s="87" t="s">
        <v>21</v>
      </c>
      <c r="K59" s="20">
        <f t="shared" si="0"/>
        <v>1.294424019607842E-3</v>
      </c>
      <c r="L59" s="86">
        <f>$B$69</f>
        <v>1</v>
      </c>
      <c r="M59" s="87">
        <v>1</v>
      </c>
      <c r="N59" s="20">
        <f t="shared" si="1"/>
        <v>7.7665441176470529E-3</v>
      </c>
      <c r="O59" s="86">
        <f>$B$72</f>
        <v>0.16666666666666666</v>
      </c>
      <c r="P59" s="94" t="s">
        <v>21</v>
      </c>
      <c r="Q59" s="20">
        <f t="shared" si="2"/>
        <v>1.294424019607842E-3</v>
      </c>
      <c r="R59" s="86">
        <f>$B$72</f>
        <v>0.16666666666666666</v>
      </c>
      <c r="S59" s="87" t="s">
        <v>21</v>
      </c>
      <c r="T59" s="69">
        <f t="shared" si="3"/>
        <v>1.294424019607842E-3</v>
      </c>
    </row>
    <row r="60" spans="1:20" x14ac:dyDescent="0.25">
      <c r="A60" s="3">
        <v>58</v>
      </c>
      <c r="B60" s="21">
        <f>APA_LLW4!$M$31</f>
        <v>0.75</v>
      </c>
      <c r="C60" s="21">
        <f>APA_LLW4!$L$49</f>
        <v>0.54166666666666663</v>
      </c>
      <c r="D60" s="21">
        <f>APA_LLW4!$L$58</f>
        <v>0.45882352941176469</v>
      </c>
      <c r="E60" s="21">
        <f>APA_LLW4!$M$62</f>
        <v>0.49999999999999978</v>
      </c>
      <c r="F60" s="21">
        <f>APA_LLW4!$M$64</f>
        <v>0.5</v>
      </c>
      <c r="G60" s="21">
        <f>APA_LLW4!$M$65</f>
        <v>0.5</v>
      </c>
      <c r="H60" s="21">
        <f t="shared" si="4"/>
        <v>2.3299632352941167E-2</v>
      </c>
      <c r="I60" s="66">
        <v>0</v>
      </c>
      <c r="J60" s="61" t="s">
        <v>67</v>
      </c>
      <c r="K60" s="20">
        <f t="shared" si="0"/>
        <v>0</v>
      </c>
      <c r="L60" s="66">
        <f>$B$69</f>
        <v>1</v>
      </c>
      <c r="M60" s="61" t="s">
        <v>66</v>
      </c>
      <c r="N60" s="20">
        <f t="shared" si="1"/>
        <v>2.3299632352941167E-2</v>
      </c>
      <c r="O60" s="66">
        <f>$B$74</f>
        <v>0</v>
      </c>
      <c r="P60" s="95" t="s">
        <v>63</v>
      </c>
      <c r="Q60" s="20">
        <f t="shared" si="2"/>
        <v>0</v>
      </c>
      <c r="R60" s="66">
        <f>$B$73</f>
        <v>0.5</v>
      </c>
      <c r="S60" s="61" t="s">
        <v>62</v>
      </c>
      <c r="T60" s="69">
        <f t="shared" si="3"/>
        <v>1.1649816176470583E-2</v>
      </c>
    </row>
    <row r="61" spans="1:20" x14ac:dyDescent="0.25">
      <c r="A61" s="3">
        <v>59</v>
      </c>
      <c r="B61" s="21">
        <f>APA_LLW4!$L$32</f>
        <v>0</v>
      </c>
      <c r="C61" s="21">
        <f>APA_LLW4!$M$49</f>
        <v>0.45833333333333337</v>
      </c>
      <c r="D61" s="21">
        <f>APA_LLW4!$L$58</f>
        <v>0.45882352941176469</v>
      </c>
      <c r="E61" s="21">
        <f>APA_LLW4!$M$62</f>
        <v>0.49999999999999978</v>
      </c>
      <c r="F61" s="21">
        <f>APA_LLW4!$M$64</f>
        <v>0.5</v>
      </c>
      <c r="G61" s="21">
        <f>APA_LLW4!$M$65</f>
        <v>0.5</v>
      </c>
      <c r="H61" s="21">
        <f t="shared" si="4"/>
        <v>0</v>
      </c>
      <c r="I61" s="66">
        <f>$B$75</f>
        <v>0</v>
      </c>
      <c r="J61" s="61" t="s">
        <v>29</v>
      </c>
      <c r="K61" s="20">
        <f t="shared" si="0"/>
        <v>0</v>
      </c>
      <c r="L61" s="66">
        <f>$B$71</f>
        <v>0.75</v>
      </c>
      <c r="M61" s="61" t="s">
        <v>28</v>
      </c>
      <c r="N61" s="20">
        <f t="shared" si="1"/>
        <v>0</v>
      </c>
      <c r="O61" s="66">
        <f>$B$71</f>
        <v>0.75</v>
      </c>
      <c r="P61" s="95" t="s">
        <v>28</v>
      </c>
      <c r="Q61" s="20">
        <f t="shared" si="2"/>
        <v>0</v>
      </c>
      <c r="R61" s="66">
        <f>$B$75</f>
        <v>0</v>
      </c>
      <c r="S61" s="61" t="s">
        <v>29</v>
      </c>
      <c r="T61" s="69">
        <f t="shared" si="3"/>
        <v>0</v>
      </c>
    </row>
    <row r="62" spans="1:20" x14ac:dyDescent="0.25">
      <c r="A62" s="3">
        <v>60</v>
      </c>
      <c r="B62" s="21">
        <f>APA_LLW4!$M$32</f>
        <v>1</v>
      </c>
      <c r="C62" s="21">
        <f>APA_LLW4!$M$49</f>
        <v>0.45833333333333337</v>
      </c>
      <c r="D62" s="21">
        <f>APA_LLW4!$L$58</f>
        <v>0.45882352941176469</v>
      </c>
      <c r="E62" s="21">
        <f>APA_LLW4!$M$62</f>
        <v>0.49999999999999978</v>
      </c>
      <c r="F62" s="21">
        <f>APA_LLW4!$M$64</f>
        <v>0.5</v>
      </c>
      <c r="G62" s="21">
        <f>APA_LLW4!$M$65</f>
        <v>0.5</v>
      </c>
      <c r="H62" s="21">
        <f t="shared" si="4"/>
        <v>2.6286764705882343E-2</v>
      </c>
      <c r="I62" s="66">
        <v>0</v>
      </c>
      <c r="J62" s="61">
        <v>0</v>
      </c>
      <c r="K62" s="20">
        <f t="shared" si="0"/>
        <v>0</v>
      </c>
      <c r="L62" s="66">
        <f>$B$70</f>
        <v>0.5</v>
      </c>
      <c r="M62" s="61" t="s">
        <v>27</v>
      </c>
      <c r="N62" s="20">
        <f t="shared" si="1"/>
        <v>1.3143382352941171E-2</v>
      </c>
      <c r="O62" s="66">
        <f>$B$70</f>
        <v>0.5</v>
      </c>
      <c r="P62" s="95" t="s">
        <v>27</v>
      </c>
      <c r="Q62" s="20">
        <f t="shared" si="2"/>
        <v>1.3143382352941171E-2</v>
      </c>
      <c r="R62" s="66">
        <f>$B$70</f>
        <v>0.5</v>
      </c>
      <c r="S62" s="61" t="s">
        <v>27</v>
      </c>
      <c r="T62" s="69">
        <f t="shared" si="3"/>
        <v>1.3143382352941171E-2</v>
      </c>
    </row>
    <row r="63" spans="1:20" x14ac:dyDescent="0.25">
      <c r="A63" s="3">
        <v>61</v>
      </c>
      <c r="B63" s="21">
        <f>APA_LLW4!$L$33</f>
        <v>0.5</v>
      </c>
      <c r="C63" s="21">
        <f>APA_LLW4!$L$50</f>
        <v>0</v>
      </c>
      <c r="D63" s="21">
        <f>APA_LLW4!$M$58</f>
        <v>0.54117647058823537</v>
      </c>
      <c r="E63" s="21">
        <f>APA_LLW4!$M$62</f>
        <v>0.49999999999999978</v>
      </c>
      <c r="F63" s="21">
        <f>APA_LLW4!$M$64</f>
        <v>0.5</v>
      </c>
      <c r="G63" s="21">
        <f>APA_LLW4!$M$65</f>
        <v>0.5</v>
      </c>
      <c r="H63" s="21">
        <f t="shared" si="4"/>
        <v>0</v>
      </c>
      <c r="I63" s="66">
        <f>$B$75</f>
        <v>0</v>
      </c>
      <c r="J63" s="61" t="s">
        <v>29</v>
      </c>
      <c r="K63" s="20">
        <f t="shared" si="0"/>
        <v>0</v>
      </c>
      <c r="L63" s="66">
        <f>$B$71</f>
        <v>0.75</v>
      </c>
      <c r="M63" s="61" t="s">
        <v>28</v>
      </c>
      <c r="N63" s="20">
        <f t="shared" si="1"/>
        <v>0</v>
      </c>
      <c r="O63" s="66">
        <f>$B$75</f>
        <v>0</v>
      </c>
      <c r="P63" s="95" t="s">
        <v>29</v>
      </c>
      <c r="Q63" s="20">
        <f t="shared" si="2"/>
        <v>0</v>
      </c>
      <c r="R63" s="66">
        <f>$B$71</f>
        <v>0.75</v>
      </c>
      <c r="S63" s="61" t="s">
        <v>28</v>
      </c>
      <c r="T63" s="69">
        <f t="shared" si="3"/>
        <v>0</v>
      </c>
    </row>
    <row r="64" spans="1:20" x14ac:dyDescent="0.25">
      <c r="A64" s="3">
        <v>62</v>
      </c>
      <c r="B64" s="21">
        <f>APA_LLW4!$M$33</f>
        <v>0.5</v>
      </c>
      <c r="C64" s="21">
        <f>APA_LLW4!$L$50</f>
        <v>0</v>
      </c>
      <c r="D64" s="21">
        <f>APA_LLW4!$M$58</f>
        <v>0.54117647058823537</v>
      </c>
      <c r="E64" s="21">
        <f>APA_LLW4!$M$62</f>
        <v>0.49999999999999978</v>
      </c>
      <c r="F64" s="21">
        <f>APA_LLW4!$M$64</f>
        <v>0.5</v>
      </c>
      <c r="G64" s="21">
        <f>APA_LLW4!$M$65</f>
        <v>0.5</v>
      </c>
      <c r="H64" s="21">
        <f t="shared" si="4"/>
        <v>0</v>
      </c>
      <c r="I64" s="66">
        <f>$B$75</f>
        <v>0</v>
      </c>
      <c r="J64" s="61" t="s">
        <v>29</v>
      </c>
      <c r="K64" s="20">
        <f t="shared" si="0"/>
        <v>0</v>
      </c>
      <c r="L64" s="66">
        <f>$B$75</f>
        <v>0</v>
      </c>
      <c r="M64" s="61" t="s">
        <v>29</v>
      </c>
      <c r="N64" s="20">
        <f t="shared" si="1"/>
        <v>0</v>
      </c>
      <c r="O64" s="66">
        <f>$B$71</f>
        <v>0.75</v>
      </c>
      <c r="P64" s="95" t="s">
        <v>28</v>
      </c>
      <c r="Q64" s="20">
        <f t="shared" si="2"/>
        <v>0</v>
      </c>
      <c r="R64" s="66">
        <f>$B$71</f>
        <v>0.75</v>
      </c>
      <c r="S64" s="61" t="s">
        <v>28</v>
      </c>
      <c r="T64" s="69">
        <f t="shared" si="3"/>
        <v>0</v>
      </c>
    </row>
    <row r="65" spans="1:22" x14ac:dyDescent="0.25">
      <c r="A65" s="3">
        <v>63</v>
      </c>
      <c r="B65" s="21">
        <f>APA_LLW4!$L$34</f>
        <v>0.5</v>
      </c>
      <c r="C65" s="21">
        <f>APA_LLW4!$M$50</f>
        <v>1</v>
      </c>
      <c r="D65" s="21">
        <f>APA_LLW4!$M$58</f>
        <v>0.54117647058823537</v>
      </c>
      <c r="E65" s="21">
        <f>APA_LLW4!$M$62</f>
        <v>0.49999999999999978</v>
      </c>
      <c r="F65" s="21">
        <f>APA_LLW4!$M$64</f>
        <v>0.5</v>
      </c>
      <c r="G65" s="21">
        <f>APA_LLW4!$M$65</f>
        <v>0.5</v>
      </c>
      <c r="H65" s="21">
        <f t="shared" si="4"/>
        <v>3.3823529411764697E-2</v>
      </c>
      <c r="I65" s="66">
        <v>0</v>
      </c>
      <c r="J65" s="61" t="s">
        <v>67</v>
      </c>
      <c r="K65" s="20">
        <f t="shared" si="0"/>
        <v>0</v>
      </c>
      <c r="L65" s="66">
        <f>$B$73</f>
        <v>0.5</v>
      </c>
      <c r="M65" s="61" t="s">
        <v>62</v>
      </c>
      <c r="N65" s="20">
        <f t="shared" si="1"/>
        <v>1.6911764705882348E-2</v>
      </c>
      <c r="O65" s="66">
        <f>$B$74</f>
        <v>0</v>
      </c>
      <c r="P65" s="95" t="s">
        <v>63</v>
      </c>
      <c r="Q65" s="20">
        <f t="shared" si="2"/>
        <v>0</v>
      </c>
      <c r="R65" s="66">
        <f>$B$69</f>
        <v>1</v>
      </c>
      <c r="S65" s="61" t="s">
        <v>66</v>
      </c>
      <c r="T65" s="69">
        <f t="shared" si="3"/>
        <v>3.3823529411764697E-2</v>
      </c>
    </row>
    <row r="66" spans="1:22" s="1" customFormat="1" x14ac:dyDescent="0.25">
      <c r="A66" s="4">
        <v>64</v>
      </c>
      <c r="B66" s="23">
        <f>APA_LLW4!$M$34</f>
        <v>0.5</v>
      </c>
      <c r="C66" s="23">
        <f>APA_LLW4!$M$50</f>
        <v>1</v>
      </c>
      <c r="D66" s="23">
        <f>APA_LLW4!$M$58</f>
        <v>0.54117647058823537</v>
      </c>
      <c r="E66" s="23">
        <f>APA_LLW4!$M$62</f>
        <v>0.49999999999999978</v>
      </c>
      <c r="F66" s="23">
        <f>APA_LLW4!$M$64</f>
        <v>0.5</v>
      </c>
      <c r="G66" s="23">
        <f>APA_LLW4!$M$65</f>
        <v>0.5</v>
      </c>
      <c r="H66" s="23">
        <f t="shared" si="4"/>
        <v>3.3823529411764697E-2</v>
      </c>
      <c r="I66" s="85">
        <v>0</v>
      </c>
      <c r="J66" s="63">
        <v>0</v>
      </c>
      <c r="K66" s="62">
        <f t="shared" si="0"/>
        <v>0</v>
      </c>
      <c r="L66" s="85">
        <f>$B$74</f>
        <v>0</v>
      </c>
      <c r="M66" s="63" t="s">
        <v>63</v>
      </c>
      <c r="N66" s="62">
        <f t="shared" si="1"/>
        <v>0</v>
      </c>
      <c r="O66" s="85">
        <f>$B$73</f>
        <v>0.5</v>
      </c>
      <c r="P66" s="96" t="s">
        <v>62</v>
      </c>
      <c r="Q66" s="62">
        <f t="shared" si="2"/>
        <v>1.6911764705882348E-2</v>
      </c>
      <c r="R66" s="85">
        <f>$B$69</f>
        <v>1</v>
      </c>
      <c r="S66" s="63" t="s">
        <v>66</v>
      </c>
      <c r="T66" s="70">
        <f t="shared" si="3"/>
        <v>3.3823529411764697E-2</v>
      </c>
    </row>
    <row r="67" spans="1:22" x14ac:dyDescent="0.25">
      <c r="B67" s="6"/>
      <c r="C67" s="6"/>
      <c r="D67" s="6"/>
      <c r="E67" s="6"/>
      <c r="F67" s="6"/>
      <c r="G67" s="6"/>
      <c r="H67" s="6">
        <f>SUM(H3:H66)</f>
        <v>1</v>
      </c>
      <c r="I67" s="5"/>
      <c r="J67" s="6"/>
      <c r="K67" s="21">
        <f>SUM(K3:K66)</f>
        <v>0.37499999999999989</v>
      </c>
      <c r="L67" s="22"/>
      <c r="M67" s="6"/>
      <c r="N67" s="21">
        <f>SUM(N3:N66)</f>
        <v>0.37499999999999994</v>
      </c>
      <c r="O67" s="22"/>
      <c r="P67" s="6"/>
      <c r="Q67" s="21">
        <f>SUM(Q3:Q66)</f>
        <v>0.37499999999999989</v>
      </c>
      <c r="R67" s="22"/>
      <c r="S67" s="6"/>
      <c r="T67" s="71">
        <f>SUM(T3:T66)</f>
        <v>0.37499999999999989</v>
      </c>
      <c r="V67" s="59">
        <f>K67+N67+Q67+T67</f>
        <v>1.4999999999999996</v>
      </c>
    </row>
    <row r="68" spans="1:22" ht="16.5" thickBot="1" x14ac:dyDescent="0.3">
      <c r="B68" s="6"/>
      <c r="C68" s="6"/>
      <c r="D68" s="6"/>
      <c r="E68" s="6"/>
      <c r="F68" s="6"/>
      <c r="G68" s="6"/>
      <c r="H68" s="6"/>
      <c r="I68" s="5"/>
      <c r="J68" s="6"/>
      <c r="K68" s="20">
        <f>ROUND(K67,13)</f>
        <v>0.375</v>
      </c>
      <c r="L68" s="20">
        <f t="shared" ref="L68:T68" si="5">ROUND(L67,13)</f>
        <v>0</v>
      </c>
      <c r="M68" s="20">
        <f t="shared" si="5"/>
        <v>0</v>
      </c>
      <c r="N68" s="20">
        <f t="shared" si="5"/>
        <v>0.375</v>
      </c>
      <c r="O68" s="20">
        <f t="shared" si="5"/>
        <v>0</v>
      </c>
      <c r="P68" s="20">
        <f t="shared" si="5"/>
        <v>0</v>
      </c>
      <c r="Q68" s="20">
        <f t="shared" si="5"/>
        <v>0.375</v>
      </c>
      <c r="R68" s="20">
        <f t="shared" si="5"/>
        <v>0</v>
      </c>
      <c r="S68" s="20">
        <f t="shared" si="5"/>
        <v>0</v>
      </c>
      <c r="T68" s="20">
        <f t="shared" si="5"/>
        <v>0.375</v>
      </c>
    </row>
    <row r="69" spans="1:22" x14ac:dyDescent="0.25">
      <c r="A69" s="10" t="s">
        <v>26</v>
      </c>
      <c r="B69" s="11">
        <f>1</f>
        <v>1</v>
      </c>
      <c r="C69" s="6"/>
      <c r="D69" s="6"/>
      <c r="E69" s="6"/>
      <c r="F69" s="6"/>
      <c r="G69" s="6"/>
      <c r="H69" s="6"/>
      <c r="I69" s="5"/>
      <c r="J69" s="6" t="s">
        <v>64</v>
      </c>
      <c r="K69" s="77">
        <f>K68/($B$69+$B$73+$B$74)</f>
        <v>0.25</v>
      </c>
      <c r="L69" s="78"/>
      <c r="M69" s="77"/>
      <c r="N69" s="77">
        <f>N68/($B$69+$B$73+$B$74)</f>
        <v>0.25</v>
      </c>
      <c r="O69" s="78"/>
      <c r="P69" s="77"/>
      <c r="Q69" s="77">
        <f>Q68/($B$69+$B$73+$B$74)</f>
        <v>0.25</v>
      </c>
      <c r="R69" s="78"/>
      <c r="S69" s="77"/>
      <c r="T69" s="77">
        <f>T68/($B$69+$B$73+$B$74)</f>
        <v>0.25</v>
      </c>
      <c r="U69" s="77">
        <f>K69+N69+Q69+T69</f>
        <v>1</v>
      </c>
    </row>
    <row r="70" spans="1:22" x14ac:dyDescent="0.25">
      <c r="A70" s="14" t="s">
        <v>27</v>
      </c>
      <c r="B70" s="15">
        <f>($B$69+$B$73+$B$74)/3</f>
        <v>0.5</v>
      </c>
      <c r="K70" s="77"/>
      <c r="L70" s="78"/>
      <c r="M70" s="77"/>
      <c r="N70" s="77"/>
      <c r="O70" s="78"/>
      <c r="P70" s="77"/>
      <c r="Q70" s="77"/>
      <c r="R70" s="78"/>
      <c r="S70" s="77"/>
      <c r="T70" s="79"/>
      <c r="U70" s="77"/>
    </row>
    <row r="71" spans="1:22" x14ac:dyDescent="0.25">
      <c r="A71" s="14" t="s">
        <v>28</v>
      </c>
      <c r="B71" s="15">
        <f>($B$69+$B$73)/2</f>
        <v>0.75</v>
      </c>
    </row>
    <row r="72" spans="1:22" x14ac:dyDescent="0.25">
      <c r="A72" s="16" t="s">
        <v>21</v>
      </c>
      <c r="B72" s="17">
        <f>($B$73+$B$74)/3</f>
        <v>0.16666666666666666</v>
      </c>
    </row>
    <row r="73" spans="1:22" x14ac:dyDescent="0.25">
      <c r="A73" s="16" t="s">
        <v>22</v>
      </c>
      <c r="B73" s="17">
        <f>APA_LLW4!$B$68</f>
        <v>0.5</v>
      </c>
    </row>
    <row r="74" spans="1:22" x14ac:dyDescent="0.25">
      <c r="A74" s="16" t="s">
        <v>23</v>
      </c>
      <c r="B74" s="17">
        <f>APA_LLW4!$B$69</f>
        <v>0</v>
      </c>
    </row>
    <row r="75" spans="1:22" x14ac:dyDescent="0.25">
      <c r="A75" s="16" t="s">
        <v>29</v>
      </c>
      <c r="B75" s="17">
        <f>$B$74/2</f>
        <v>0</v>
      </c>
    </row>
    <row r="76" spans="1:22" ht="16.5" thickBot="1" x14ac:dyDescent="0.3">
      <c r="A76" s="18" t="s">
        <v>30</v>
      </c>
      <c r="B76" s="19">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iwcHzi+1pBo+zxQhEIaqXNm3JheOGUoeDIW/xZReuVCBlT7uVsZ6dF2H8lgpgkrIVS1dTKlHExrn74nWpF/7ZQ==" saltValue="fSBXFRERlgSdQXk2Dsh8XA=="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dimension ref="A1:T110"/>
  <sheetViews>
    <sheetView zoomScale="94" zoomScaleNormal="80" workbookViewId="0">
      <pane xSplit="3" ySplit="2" topLeftCell="F3" activePane="bottomRight" state="frozen"/>
      <selection pane="topRight" activeCell="H1" sqref="H1"/>
      <selection pane="bottomLeft" activeCell="A3" sqref="A3"/>
      <selection pane="bottomRight" activeCell="J3" sqref="J3:O65"/>
    </sheetView>
  </sheetViews>
  <sheetFormatPr baseColWidth="10" defaultColWidth="10.875" defaultRowHeight="15.75" x14ac:dyDescent="0.25"/>
  <cols>
    <col min="1" max="1" width="10.875" style="25"/>
    <col min="2" max="2" width="17.625" style="25" bestFit="1" customWidth="1"/>
    <col min="3" max="3" width="21" style="25" hidden="1" customWidth="1"/>
    <col min="4" max="4" width="17.875" style="25" bestFit="1" customWidth="1"/>
    <col min="5" max="5" width="19" style="25" bestFit="1" customWidth="1"/>
    <col min="6" max="9" width="20.87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187"/>
      <c r="E1" s="187"/>
      <c r="F1" s="306" t="s">
        <v>0</v>
      </c>
      <c r="G1" s="306"/>
      <c r="H1" s="306" t="s">
        <v>1</v>
      </c>
      <c r="I1" s="306"/>
      <c r="J1" s="306" t="s">
        <v>8</v>
      </c>
      <c r="K1" s="306"/>
      <c r="L1" s="306" t="s">
        <v>6</v>
      </c>
      <c r="M1" s="306"/>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73" t="s">
        <v>47</v>
      </c>
      <c r="K2" s="73" t="s">
        <v>48</v>
      </c>
      <c r="L2" s="73" t="s">
        <v>49</v>
      </c>
      <c r="M2" s="73" t="s">
        <v>50</v>
      </c>
      <c r="N2" s="73" t="s">
        <v>51</v>
      </c>
      <c r="O2" s="73" t="s">
        <v>52</v>
      </c>
      <c r="P2" s="73" t="s">
        <v>17</v>
      </c>
      <c r="Q2" s="74" t="s">
        <v>20</v>
      </c>
      <c r="R2" s="74" t="s">
        <v>18</v>
      </c>
      <c r="S2" s="29" t="s">
        <v>19</v>
      </c>
      <c r="T2" s="74"/>
    </row>
    <row r="3" spans="1:20" x14ac:dyDescent="0.25">
      <c r="A3" s="307" t="s">
        <v>55</v>
      </c>
      <c r="B3" s="25">
        <v>1</v>
      </c>
      <c r="D3" s="25">
        <v>2</v>
      </c>
      <c r="E3" s="25">
        <v>3</v>
      </c>
      <c r="F3" s="196">
        <f>$B$68*$B$108</f>
        <v>0.5</v>
      </c>
      <c r="G3" s="202">
        <f>$B$68*$B$109</f>
        <v>0.5</v>
      </c>
      <c r="H3" s="208">
        <f>$B$69*$B$108</f>
        <v>0</v>
      </c>
      <c r="I3" s="211">
        <f>$B$69*$B$109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28">
        <f>PRODUCT(NodeProb_LLL3!C3:G3)</f>
        <v>6.5544871794871756E-2</v>
      </c>
      <c r="R3" s="28">
        <f>$P3*$Q3</f>
        <v>3.2772435897435878E-2</v>
      </c>
      <c r="S3" s="302">
        <f>SUM(R3:R34)</f>
        <v>0.49411982248520703</v>
      </c>
    </row>
    <row r="4" spans="1:20" x14ac:dyDescent="0.25">
      <c r="A4" s="307"/>
      <c r="B4" s="25">
        <v>2</v>
      </c>
      <c r="D4" s="25">
        <v>2</v>
      </c>
      <c r="E4" s="25">
        <v>3</v>
      </c>
      <c r="F4" s="197">
        <f>$B$72*$B$108</f>
        <v>0.75</v>
      </c>
      <c r="G4" s="203">
        <f>$B$72*$B$109</f>
        <v>0.75</v>
      </c>
      <c r="H4" s="198">
        <f>$B$74*$B$108</f>
        <v>0</v>
      </c>
      <c r="I4" s="212">
        <f>$B$74*$B$109</f>
        <v>0</v>
      </c>
      <c r="J4" s="28">
        <f t="shared" si="0"/>
        <v>0</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0.5</v>
      </c>
      <c r="M4" s="30">
        <f t="shared" si="2"/>
        <v>0.5</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0.375</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0.375</v>
      </c>
      <c r="P4" s="28">
        <f t="shared" si="3"/>
        <v>0.75</v>
      </c>
      <c r="Q4" s="28">
        <f>PRODUCT(NodeProb_LLL3!C5:G5)</f>
        <v>0</v>
      </c>
      <c r="R4" s="28">
        <f t="shared" ref="R4:R65" si="7">$P4*$Q4</f>
        <v>0</v>
      </c>
      <c r="S4" s="302"/>
    </row>
    <row r="5" spans="1:20" x14ac:dyDescent="0.25">
      <c r="A5" s="307"/>
      <c r="B5" s="25">
        <v>3</v>
      </c>
      <c r="D5" s="25">
        <v>2</v>
      </c>
      <c r="E5" s="25">
        <v>3</v>
      </c>
      <c r="F5" s="197">
        <f>$B$71*$B$108</f>
        <v>0.5</v>
      </c>
      <c r="G5" s="203">
        <f>1*$B$109</f>
        <v>1</v>
      </c>
      <c r="H5" s="198">
        <f>$B$69*$B$108</f>
        <v>0</v>
      </c>
      <c r="I5" s="212">
        <f>$B$71*$B$109</f>
        <v>0.5</v>
      </c>
      <c r="J5" s="28">
        <f t="shared" si="0"/>
        <v>0</v>
      </c>
      <c r="K5" s="28">
        <f t="shared" si="1"/>
        <v>0.5</v>
      </c>
      <c r="L5" s="108">
        <f t="shared" si="4"/>
        <v>0.5</v>
      </c>
      <c r="M5" s="30">
        <f t="shared" si="2"/>
        <v>0.5</v>
      </c>
      <c r="N5" s="28">
        <f t="shared" si="5"/>
        <v>0.25</v>
      </c>
      <c r="O5" s="28">
        <f t="shared" si="6"/>
        <v>0.25</v>
      </c>
      <c r="P5" s="28">
        <f t="shared" si="3"/>
        <v>0.5</v>
      </c>
      <c r="Q5" s="28">
        <f>PRODUCT(NodeProb_LLL3!C7:G7)</f>
        <v>5.7168392504930929E-2</v>
      </c>
      <c r="R5" s="28">
        <f t="shared" si="7"/>
        <v>2.8584196252465464E-2</v>
      </c>
      <c r="S5" s="302"/>
    </row>
    <row r="6" spans="1:20" x14ac:dyDescent="0.25">
      <c r="A6" s="307"/>
      <c r="B6" s="25">
        <v>4</v>
      </c>
      <c r="D6" s="25">
        <v>2</v>
      </c>
      <c r="E6" s="25">
        <v>3</v>
      </c>
      <c r="F6" s="197">
        <f>$B$72*$B$108</f>
        <v>0.75</v>
      </c>
      <c r="G6" s="203">
        <f>1*$B$109</f>
        <v>1</v>
      </c>
      <c r="H6" s="198">
        <f>$B$73*$B$108</f>
        <v>0.16666666666666666</v>
      </c>
      <c r="I6" s="212">
        <f>$B$72*$B$109</f>
        <v>0.75</v>
      </c>
      <c r="J6" s="28">
        <f t="shared" si="0"/>
        <v>0.5</v>
      </c>
      <c r="K6" s="28">
        <f t="shared" si="1"/>
        <v>0.75</v>
      </c>
      <c r="L6" s="108">
        <f t="shared" si="4"/>
        <v>0.7857142857142857</v>
      </c>
      <c r="M6" s="30">
        <f t="shared" si="2"/>
        <v>0.2142857142857143</v>
      </c>
      <c r="N6" s="28">
        <f t="shared" si="5"/>
        <v>0.125</v>
      </c>
      <c r="O6" s="28">
        <f t="shared" si="6"/>
        <v>5.3571428571428568E-2</v>
      </c>
      <c r="P6" s="28">
        <f t="shared" si="3"/>
        <v>0.17857142857142858</v>
      </c>
      <c r="Q6" s="28">
        <f>PRODUCT(NodeProb_LLL3!C9:G9)</f>
        <v>2.2867357001972351E-3</v>
      </c>
      <c r="R6" s="28">
        <f t="shared" si="7"/>
        <v>4.0834566074950628E-4</v>
      </c>
      <c r="S6" s="302"/>
    </row>
    <row r="7" spans="1:20" x14ac:dyDescent="0.25">
      <c r="A7" s="307"/>
      <c r="B7" s="25">
        <v>5</v>
      </c>
      <c r="D7" s="25">
        <v>1</v>
      </c>
      <c r="E7" s="25">
        <v>4</v>
      </c>
      <c r="F7" s="204">
        <f>1*$B$107</f>
        <v>1</v>
      </c>
      <c r="G7" s="198">
        <f>$B$72*$B$110</f>
        <v>0.75</v>
      </c>
      <c r="H7" s="207">
        <f>$B$72*$B$107</f>
        <v>0.75</v>
      </c>
      <c r="I7" s="209">
        <f>$B$73*$B$110</f>
        <v>0.16666666666666666</v>
      </c>
      <c r="J7" s="28">
        <f t="shared" si="0"/>
        <v>0.75</v>
      </c>
      <c r="K7" s="28">
        <f t="shared" si="1"/>
        <v>0.5</v>
      </c>
      <c r="L7" s="108">
        <f t="shared" si="4"/>
        <v>0.21428571428571427</v>
      </c>
      <c r="M7" s="30">
        <f t="shared" si="2"/>
        <v>0.7857142857142857</v>
      </c>
      <c r="N7" s="28">
        <f t="shared" si="5"/>
        <v>5.3571428571428568E-2</v>
      </c>
      <c r="O7" s="28">
        <f t="shared" si="6"/>
        <v>0.125</v>
      </c>
      <c r="P7" s="28">
        <f t="shared" si="3"/>
        <v>0.17857142857142858</v>
      </c>
      <c r="Q7" s="28">
        <f>PRODUCT(NodeProb_LLL3!C11:G11)</f>
        <v>2.2867357001972398E-3</v>
      </c>
      <c r="R7" s="28">
        <f t="shared" si="7"/>
        <v>4.0834566074950715E-4</v>
      </c>
      <c r="S7" s="302"/>
    </row>
    <row r="8" spans="1:20" x14ac:dyDescent="0.25">
      <c r="A8" s="307"/>
      <c r="B8" s="25">
        <v>6</v>
      </c>
      <c r="D8" s="25">
        <v>1</v>
      </c>
      <c r="E8" s="25">
        <v>4</v>
      </c>
      <c r="F8" s="204">
        <f>1*$B$107</f>
        <v>1</v>
      </c>
      <c r="G8" s="198">
        <f>$B$71*$B$110</f>
        <v>0.5</v>
      </c>
      <c r="H8" s="207">
        <f>$B$71*$B$107</f>
        <v>0.5</v>
      </c>
      <c r="I8" s="209">
        <f>$B$69*$B$110</f>
        <v>0</v>
      </c>
      <c r="J8" s="28">
        <f t="shared" si="0"/>
        <v>0.5</v>
      </c>
      <c r="K8" s="28">
        <f t="shared" si="1"/>
        <v>0</v>
      </c>
      <c r="L8" s="108">
        <f t="shared" si="4"/>
        <v>0.5</v>
      </c>
      <c r="M8" s="30">
        <f t="shared" si="2"/>
        <v>0.5</v>
      </c>
      <c r="N8" s="28">
        <f t="shared" si="5"/>
        <v>0.25</v>
      </c>
      <c r="O8" s="28">
        <f t="shared" si="6"/>
        <v>0.25</v>
      </c>
      <c r="P8" s="28">
        <f t="shared" si="3"/>
        <v>0.5</v>
      </c>
      <c r="Q8" s="28">
        <f>PRODUCT(NodeProb_LLL3!C13:G13)</f>
        <v>5.7168392504930998E-2</v>
      </c>
      <c r="R8" s="28">
        <f t="shared" si="7"/>
        <v>2.8584196252465499E-2</v>
      </c>
      <c r="S8" s="302"/>
    </row>
    <row r="9" spans="1:20" x14ac:dyDescent="0.25">
      <c r="A9" s="307"/>
      <c r="B9" s="25">
        <v>7</v>
      </c>
      <c r="D9" s="25">
        <v>1</v>
      </c>
      <c r="E9" s="25">
        <v>4</v>
      </c>
      <c r="F9" s="204">
        <f>$B$72*$B$107</f>
        <v>0.75</v>
      </c>
      <c r="G9" s="198">
        <f>$B$72*$B$110</f>
        <v>0.75</v>
      </c>
      <c r="H9" s="207">
        <f>$B$74*$B$107</f>
        <v>0</v>
      </c>
      <c r="I9" s="209">
        <f>$B$74*$B$110</f>
        <v>0</v>
      </c>
      <c r="J9" s="28">
        <f t="shared" si="0"/>
        <v>0</v>
      </c>
      <c r="K9" s="28">
        <f t="shared" si="1"/>
        <v>0</v>
      </c>
      <c r="L9" s="108">
        <f t="shared" si="4"/>
        <v>0.5</v>
      </c>
      <c r="M9" s="30">
        <f t="shared" si="2"/>
        <v>0.5</v>
      </c>
      <c r="N9" s="28">
        <f t="shared" si="5"/>
        <v>0.375</v>
      </c>
      <c r="O9" s="28">
        <f t="shared" si="6"/>
        <v>0.375</v>
      </c>
      <c r="P9" s="28">
        <f t="shared" si="3"/>
        <v>0.75</v>
      </c>
      <c r="Q9" s="28">
        <f>PRODUCT(NodeProb_LLL3!C15:G15)</f>
        <v>0</v>
      </c>
      <c r="R9" s="28">
        <f t="shared" si="7"/>
        <v>0</v>
      </c>
      <c r="S9" s="302"/>
    </row>
    <row r="10" spans="1:20" s="29" customFormat="1" x14ac:dyDescent="0.25">
      <c r="A10" s="307"/>
      <c r="B10" s="29">
        <v>8</v>
      </c>
      <c r="D10" s="29">
        <v>1</v>
      </c>
      <c r="E10" s="29">
        <v>4</v>
      </c>
      <c r="F10" s="205">
        <f>$B$68*$B$107</f>
        <v>0.5</v>
      </c>
      <c r="G10" s="199">
        <f>$B$68*$B$110</f>
        <v>0.5</v>
      </c>
      <c r="H10" s="213">
        <f>$B$69*$B$107</f>
        <v>0</v>
      </c>
      <c r="I10" s="210">
        <f>$B$69*$B$110</f>
        <v>0</v>
      </c>
      <c r="J10" s="28">
        <f t="shared" si="0"/>
        <v>0</v>
      </c>
      <c r="K10" s="28">
        <f t="shared" si="1"/>
        <v>0</v>
      </c>
      <c r="L10" s="108">
        <f t="shared" si="4"/>
        <v>0.5</v>
      </c>
      <c r="M10" s="30">
        <f t="shared" si="2"/>
        <v>0.5</v>
      </c>
      <c r="N10" s="28">
        <f t="shared" si="5"/>
        <v>0.25</v>
      </c>
      <c r="O10" s="28">
        <f t="shared" si="6"/>
        <v>0.25</v>
      </c>
      <c r="P10" s="30">
        <f t="shared" si="3"/>
        <v>0.5</v>
      </c>
      <c r="Q10" s="30">
        <f>PRODUCT(NodeProb_LLL3!C17:G17)</f>
        <v>6.554487179487184E-2</v>
      </c>
      <c r="R10" s="30">
        <f t="shared" si="7"/>
        <v>3.277243589743592E-2</v>
      </c>
      <c r="S10" s="302"/>
    </row>
    <row r="11" spans="1:20" x14ac:dyDescent="0.25">
      <c r="A11" s="307"/>
      <c r="B11" s="25">
        <v>9</v>
      </c>
      <c r="D11" s="25">
        <v>2</v>
      </c>
      <c r="E11" s="25">
        <v>4</v>
      </c>
      <c r="F11" s="196">
        <f>$B$68*$B$108</f>
        <v>0.5</v>
      </c>
      <c r="G11" s="206">
        <f>$B$68*$B$110</f>
        <v>0.5</v>
      </c>
      <c r="H11" s="208">
        <f>$B$69*$B$108</f>
        <v>0</v>
      </c>
      <c r="I11" s="214">
        <f>$B$69*$B$110</f>
        <v>0</v>
      </c>
      <c r="J11" s="28">
        <f t="shared" si="0"/>
        <v>0</v>
      </c>
      <c r="K11" s="28">
        <f t="shared" si="1"/>
        <v>0</v>
      </c>
      <c r="L11" s="108">
        <f t="shared" si="4"/>
        <v>0.5</v>
      </c>
      <c r="M11" s="30">
        <f t="shared" si="2"/>
        <v>0.5</v>
      </c>
      <c r="N11" s="28">
        <f t="shared" si="5"/>
        <v>0.25</v>
      </c>
      <c r="O11" s="28">
        <f t="shared" si="6"/>
        <v>0.25</v>
      </c>
      <c r="P11" s="28">
        <f t="shared" si="3"/>
        <v>0.5</v>
      </c>
      <c r="Q11" s="28">
        <f>PRODUCT(NodeProb_LLL3!C19:G19)</f>
        <v>6.5544871794871756E-2</v>
      </c>
      <c r="R11" s="28">
        <f t="shared" si="7"/>
        <v>3.2772435897435878E-2</v>
      </c>
      <c r="S11" s="302"/>
    </row>
    <row r="12" spans="1:20" x14ac:dyDescent="0.25">
      <c r="A12" s="307"/>
      <c r="B12" s="25">
        <v>10</v>
      </c>
      <c r="D12" s="25">
        <v>2</v>
      </c>
      <c r="E12" s="25">
        <v>4</v>
      </c>
      <c r="F12" s="197">
        <f>$B$72*$B$108</f>
        <v>0.75</v>
      </c>
      <c r="G12" s="207">
        <f>$B$72*$B$110</f>
        <v>0.75</v>
      </c>
      <c r="H12" s="198">
        <f>$B$74*$B$108</f>
        <v>0</v>
      </c>
      <c r="I12" s="215">
        <f>$B$74*$B$110</f>
        <v>0</v>
      </c>
      <c r="J12" s="28">
        <f t="shared" si="0"/>
        <v>0</v>
      </c>
      <c r="K12" s="28">
        <f t="shared" si="1"/>
        <v>0</v>
      </c>
      <c r="L12" s="108">
        <f t="shared" si="4"/>
        <v>0.5</v>
      </c>
      <c r="M12" s="30">
        <f t="shared" si="2"/>
        <v>0.5</v>
      </c>
      <c r="N12" s="28">
        <f t="shared" si="5"/>
        <v>0.375</v>
      </c>
      <c r="O12" s="28">
        <f t="shared" si="6"/>
        <v>0.375</v>
      </c>
      <c r="P12" s="28">
        <f t="shared" si="3"/>
        <v>0.75</v>
      </c>
      <c r="Q12" s="28">
        <f>PRODUCT(NodeProb_LLL3!C21:G21)</f>
        <v>0</v>
      </c>
      <c r="R12" s="28">
        <f t="shared" si="7"/>
        <v>0</v>
      </c>
      <c r="S12" s="302"/>
    </row>
    <row r="13" spans="1:20" x14ac:dyDescent="0.25">
      <c r="A13" s="307"/>
      <c r="B13" s="25">
        <v>11</v>
      </c>
      <c r="D13" s="25">
        <v>2</v>
      </c>
      <c r="E13" s="25">
        <v>4</v>
      </c>
      <c r="F13" s="197">
        <f>$B$71*$B$108</f>
        <v>0.5</v>
      </c>
      <c r="G13" s="207">
        <f>1*$B$110</f>
        <v>1</v>
      </c>
      <c r="H13" s="198">
        <f>$B$69*$B$108</f>
        <v>0</v>
      </c>
      <c r="I13" s="215">
        <f>$B$71*$B$110</f>
        <v>0.5</v>
      </c>
      <c r="J13" s="28">
        <f t="shared" si="0"/>
        <v>0</v>
      </c>
      <c r="K13" s="28">
        <f t="shared" si="1"/>
        <v>0.5</v>
      </c>
      <c r="L13" s="108">
        <f t="shared" si="4"/>
        <v>0.5</v>
      </c>
      <c r="M13" s="30">
        <f t="shared" si="2"/>
        <v>0.5</v>
      </c>
      <c r="N13" s="28">
        <f t="shared" si="5"/>
        <v>0.25</v>
      </c>
      <c r="O13" s="28">
        <f t="shared" si="6"/>
        <v>0.25</v>
      </c>
      <c r="P13" s="28">
        <f t="shared" si="3"/>
        <v>0.5</v>
      </c>
      <c r="Q13" s="28">
        <f>PRODUCT(NodeProb_LLL3!C23:G23)</f>
        <v>5.7168392504930929E-2</v>
      </c>
      <c r="R13" s="28">
        <f t="shared" si="7"/>
        <v>2.8584196252465464E-2</v>
      </c>
      <c r="S13" s="302"/>
    </row>
    <row r="14" spans="1:20" x14ac:dyDescent="0.25">
      <c r="A14" s="307"/>
      <c r="B14" s="25">
        <v>12</v>
      </c>
      <c r="D14" s="25">
        <v>2</v>
      </c>
      <c r="E14" s="25">
        <v>4</v>
      </c>
      <c r="F14" s="197">
        <f>$B$72*$B$108</f>
        <v>0.75</v>
      </c>
      <c r="G14" s="207">
        <f>1*$B$110</f>
        <v>1</v>
      </c>
      <c r="H14" s="198">
        <f>$B$73*$B$108</f>
        <v>0.16666666666666666</v>
      </c>
      <c r="I14" s="215">
        <f>$B$72*$B$110</f>
        <v>0.75</v>
      </c>
      <c r="J14" s="28">
        <f t="shared" si="0"/>
        <v>0.5</v>
      </c>
      <c r="K14" s="28">
        <f t="shared" si="1"/>
        <v>0.75</v>
      </c>
      <c r="L14" s="108">
        <f t="shared" si="4"/>
        <v>0.7857142857142857</v>
      </c>
      <c r="M14" s="30">
        <f t="shared" si="2"/>
        <v>0.2142857142857143</v>
      </c>
      <c r="N14" s="28">
        <f t="shared" si="5"/>
        <v>0.125</v>
      </c>
      <c r="O14" s="28">
        <f t="shared" si="6"/>
        <v>5.3571428571428568E-2</v>
      </c>
      <c r="P14" s="28">
        <f t="shared" si="3"/>
        <v>0.17857142857142858</v>
      </c>
      <c r="Q14" s="28">
        <f>PRODUCT(NodeProb_LLL3!C25:G25)</f>
        <v>2.2867357001972351E-3</v>
      </c>
      <c r="R14" s="28">
        <f t="shared" si="7"/>
        <v>4.0834566074950628E-4</v>
      </c>
      <c r="S14" s="302"/>
    </row>
    <row r="15" spans="1:20" x14ac:dyDescent="0.25">
      <c r="A15" s="307"/>
      <c r="B15" s="25">
        <v>13</v>
      </c>
      <c r="D15" s="25">
        <v>1</v>
      </c>
      <c r="E15" s="25">
        <v>3</v>
      </c>
      <c r="F15" s="204">
        <f>1*$B$107</f>
        <v>1</v>
      </c>
      <c r="G15" s="200">
        <f>$B$72*$B$109</f>
        <v>0.75</v>
      </c>
      <c r="H15" s="207">
        <f>$B$72*$B$107</f>
        <v>0.75</v>
      </c>
      <c r="I15" s="216">
        <f>$B$73*$B$109</f>
        <v>0.16666666666666666</v>
      </c>
      <c r="J15" s="28">
        <f t="shared" si="0"/>
        <v>0.75</v>
      </c>
      <c r="K15" s="28">
        <f t="shared" si="1"/>
        <v>0.5</v>
      </c>
      <c r="L15" s="108">
        <f t="shared" si="4"/>
        <v>0.21428571428571427</v>
      </c>
      <c r="M15" s="30">
        <f t="shared" si="2"/>
        <v>0.7857142857142857</v>
      </c>
      <c r="N15" s="28">
        <f t="shared" si="5"/>
        <v>5.3571428571428568E-2</v>
      </c>
      <c r="O15" s="28">
        <f t="shared" si="6"/>
        <v>0.125</v>
      </c>
      <c r="P15" s="28">
        <f t="shared" si="3"/>
        <v>0.17857142857142858</v>
      </c>
      <c r="Q15" s="28">
        <f>PRODUCT(NodeProb_LLL3!C27:G27)</f>
        <v>2.2867357001972398E-3</v>
      </c>
      <c r="R15" s="28">
        <f t="shared" si="7"/>
        <v>4.0834566074950715E-4</v>
      </c>
      <c r="S15" s="302"/>
    </row>
    <row r="16" spans="1:20" x14ac:dyDescent="0.25">
      <c r="A16" s="307"/>
      <c r="B16" s="25">
        <v>14</v>
      </c>
      <c r="D16" s="25">
        <v>1</v>
      </c>
      <c r="E16" s="25">
        <v>3</v>
      </c>
      <c r="F16" s="204">
        <f>1*$B$107</f>
        <v>1</v>
      </c>
      <c r="G16" s="200">
        <f>$B$71*$B$109</f>
        <v>0.5</v>
      </c>
      <c r="H16" s="207">
        <f>$B$71*$B$107</f>
        <v>0.5</v>
      </c>
      <c r="I16" s="216">
        <f>$B$69*$B$109</f>
        <v>0</v>
      </c>
      <c r="J16" s="28">
        <f t="shared" si="0"/>
        <v>0.5</v>
      </c>
      <c r="K16" s="28">
        <f t="shared" si="1"/>
        <v>0</v>
      </c>
      <c r="L16" s="108">
        <f t="shared" si="4"/>
        <v>0.5</v>
      </c>
      <c r="M16" s="30">
        <f t="shared" si="2"/>
        <v>0.5</v>
      </c>
      <c r="N16" s="28">
        <f t="shared" si="5"/>
        <v>0.25</v>
      </c>
      <c r="O16" s="28">
        <f t="shared" si="6"/>
        <v>0.25</v>
      </c>
      <c r="P16" s="28">
        <f t="shared" si="3"/>
        <v>0.5</v>
      </c>
      <c r="Q16" s="28">
        <f>PRODUCT(NodeProb_LLL3!C29:G29)</f>
        <v>5.7168392504930998E-2</v>
      </c>
      <c r="R16" s="28">
        <f t="shared" si="7"/>
        <v>2.8584196252465499E-2</v>
      </c>
      <c r="S16" s="302"/>
    </row>
    <row r="17" spans="1:19" x14ac:dyDescent="0.25">
      <c r="A17" s="307"/>
      <c r="B17" s="25">
        <v>15</v>
      </c>
      <c r="D17" s="25">
        <v>1</v>
      </c>
      <c r="E17" s="25">
        <v>3</v>
      </c>
      <c r="F17" s="204">
        <f>$B$72*$B$107</f>
        <v>0.75</v>
      </c>
      <c r="G17" s="200">
        <f>$B$72*$B$109</f>
        <v>0.75</v>
      </c>
      <c r="H17" s="207">
        <f>$B$74*$B$107</f>
        <v>0</v>
      </c>
      <c r="I17" s="216">
        <f>$B$74*$B$109</f>
        <v>0</v>
      </c>
      <c r="J17" s="28">
        <f t="shared" si="0"/>
        <v>0</v>
      </c>
      <c r="K17" s="28">
        <f t="shared" si="1"/>
        <v>0</v>
      </c>
      <c r="L17" s="108">
        <f t="shared" si="4"/>
        <v>0.5</v>
      </c>
      <c r="M17" s="30">
        <f t="shared" si="2"/>
        <v>0.5</v>
      </c>
      <c r="N17" s="28">
        <f t="shared" si="5"/>
        <v>0.375</v>
      </c>
      <c r="O17" s="28">
        <f t="shared" si="6"/>
        <v>0.375</v>
      </c>
      <c r="P17" s="28">
        <f t="shared" si="3"/>
        <v>0.75</v>
      </c>
      <c r="Q17" s="28">
        <f>PRODUCT(NodeProb_LLL3!C31:G31)</f>
        <v>0</v>
      </c>
      <c r="R17" s="28">
        <f t="shared" si="7"/>
        <v>0</v>
      </c>
      <c r="S17" s="302"/>
    </row>
    <row r="18" spans="1:19" s="29" customFormat="1" x14ac:dyDescent="0.25">
      <c r="A18" s="307"/>
      <c r="B18" s="29">
        <v>16</v>
      </c>
      <c r="D18" s="29">
        <v>1</v>
      </c>
      <c r="E18" s="29">
        <v>3</v>
      </c>
      <c r="F18" s="205">
        <f>$B$68*$B$107</f>
        <v>0.5</v>
      </c>
      <c r="G18" s="201">
        <f>$B$68*$B$109</f>
        <v>0.5</v>
      </c>
      <c r="H18" s="213">
        <f>$B$69*$B$107</f>
        <v>0</v>
      </c>
      <c r="I18" s="217">
        <f>$B$69*$B$109</f>
        <v>0</v>
      </c>
      <c r="J18" s="28">
        <f t="shared" si="0"/>
        <v>0</v>
      </c>
      <c r="K18" s="28">
        <f t="shared" si="1"/>
        <v>0</v>
      </c>
      <c r="L18" s="108">
        <f t="shared" si="4"/>
        <v>0.5</v>
      </c>
      <c r="M18" s="30">
        <f t="shared" si="2"/>
        <v>0.5</v>
      </c>
      <c r="N18" s="28">
        <f t="shared" si="5"/>
        <v>0.25</v>
      </c>
      <c r="O18" s="28">
        <f t="shared" si="6"/>
        <v>0.25</v>
      </c>
      <c r="P18" s="30">
        <f t="shared" si="3"/>
        <v>0.5</v>
      </c>
      <c r="Q18" s="30">
        <f>PRODUCT(NodeProb_LLL3!C33:G33)</f>
        <v>6.554487179487184E-2</v>
      </c>
      <c r="R18" s="30">
        <f t="shared" si="7"/>
        <v>3.277243589743592E-2</v>
      </c>
      <c r="S18" s="302"/>
    </row>
    <row r="19" spans="1:19" x14ac:dyDescent="0.25">
      <c r="A19" s="307"/>
      <c r="B19" s="25">
        <v>17</v>
      </c>
      <c r="D19" s="25">
        <v>1</v>
      </c>
      <c r="E19" s="25">
        <v>3</v>
      </c>
      <c r="F19" s="196">
        <f>$B$68*$B$107</f>
        <v>0.5</v>
      </c>
      <c r="G19" s="202">
        <f>$B$68*$B$109</f>
        <v>0.5</v>
      </c>
      <c r="H19" s="208">
        <f>$B$69*$B$107</f>
        <v>0</v>
      </c>
      <c r="I19" s="211">
        <f>$B$69*$B$109</f>
        <v>0</v>
      </c>
      <c r="J19" s="28">
        <f t="shared" si="0"/>
        <v>0</v>
      </c>
      <c r="K19" s="28">
        <f t="shared" si="1"/>
        <v>0</v>
      </c>
      <c r="L19" s="108">
        <f t="shared" si="4"/>
        <v>0.5</v>
      </c>
      <c r="M19" s="30">
        <f t="shared" si="2"/>
        <v>0.5</v>
      </c>
      <c r="N19" s="28">
        <f t="shared" si="5"/>
        <v>0.25</v>
      </c>
      <c r="O19" s="28">
        <f t="shared" si="6"/>
        <v>0.25</v>
      </c>
      <c r="P19" s="28">
        <f t="shared" si="3"/>
        <v>0.5</v>
      </c>
      <c r="Q19" s="28">
        <f>PRODUCT(NodeProb_LLL3!C35:G35)</f>
        <v>6.5544871794871756E-2</v>
      </c>
      <c r="R19" s="28">
        <f t="shared" si="7"/>
        <v>3.2772435897435878E-2</v>
      </c>
      <c r="S19" s="302"/>
    </row>
    <row r="20" spans="1:19" x14ac:dyDescent="0.25">
      <c r="A20" s="307"/>
      <c r="B20" s="25">
        <v>18</v>
      </c>
      <c r="D20" s="25">
        <v>1</v>
      </c>
      <c r="E20" s="25">
        <v>3</v>
      </c>
      <c r="F20" s="197">
        <f>$B$72*$B$107</f>
        <v>0.75</v>
      </c>
      <c r="G20" s="203">
        <f>$B$72*$B$109</f>
        <v>0.75</v>
      </c>
      <c r="H20" s="198">
        <f>$B$74*$B$107</f>
        <v>0</v>
      </c>
      <c r="I20" s="212">
        <f>$B$74*$B$109</f>
        <v>0</v>
      </c>
      <c r="J20" s="28">
        <f t="shared" si="0"/>
        <v>0</v>
      </c>
      <c r="K20" s="28">
        <f t="shared" si="1"/>
        <v>0</v>
      </c>
      <c r="L20" s="108">
        <f t="shared" si="4"/>
        <v>0.5</v>
      </c>
      <c r="M20" s="30">
        <f t="shared" si="2"/>
        <v>0.5</v>
      </c>
      <c r="N20" s="28">
        <f t="shared" si="5"/>
        <v>0.375</v>
      </c>
      <c r="O20" s="28">
        <f t="shared" si="6"/>
        <v>0.375</v>
      </c>
      <c r="P20" s="28">
        <f t="shared" si="3"/>
        <v>0.75</v>
      </c>
      <c r="Q20" s="28">
        <f>PRODUCT(NodeProb_LLL3!C37:G37)</f>
        <v>0</v>
      </c>
      <c r="R20" s="28">
        <f t="shared" si="7"/>
        <v>0</v>
      </c>
      <c r="S20" s="302"/>
    </row>
    <row r="21" spans="1:19" x14ac:dyDescent="0.25">
      <c r="A21" s="307"/>
      <c r="B21" s="25">
        <v>19</v>
      </c>
      <c r="D21" s="25">
        <v>1</v>
      </c>
      <c r="E21" s="25">
        <v>3</v>
      </c>
      <c r="F21" s="197">
        <f>$B$71*$B$107</f>
        <v>0.5</v>
      </c>
      <c r="G21" s="203">
        <f>1*$B$109</f>
        <v>1</v>
      </c>
      <c r="H21" s="198">
        <f>$B$69*$B$107</f>
        <v>0</v>
      </c>
      <c r="I21" s="212">
        <f>$B$71*$B$109</f>
        <v>0.5</v>
      </c>
      <c r="J21" s="28">
        <f t="shared" si="0"/>
        <v>0</v>
      </c>
      <c r="K21" s="28">
        <f t="shared" si="1"/>
        <v>0.5</v>
      </c>
      <c r="L21" s="108">
        <f t="shared" si="4"/>
        <v>0.5</v>
      </c>
      <c r="M21" s="30">
        <f t="shared" si="2"/>
        <v>0.5</v>
      </c>
      <c r="N21" s="28">
        <f t="shared" si="5"/>
        <v>0.25</v>
      </c>
      <c r="O21" s="28">
        <f t="shared" si="6"/>
        <v>0.25</v>
      </c>
      <c r="P21" s="28">
        <f t="shared" si="3"/>
        <v>0.5</v>
      </c>
      <c r="Q21" s="28">
        <f>PRODUCT(NodeProb_LLL3!C39:G39)</f>
        <v>5.7168392504930929E-2</v>
      </c>
      <c r="R21" s="28">
        <f t="shared" si="7"/>
        <v>2.8584196252465464E-2</v>
      </c>
      <c r="S21" s="302"/>
    </row>
    <row r="22" spans="1:19" x14ac:dyDescent="0.25">
      <c r="A22" s="307"/>
      <c r="B22" s="25">
        <v>20</v>
      </c>
      <c r="D22" s="25">
        <v>1</v>
      </c>
      <c r="E22" s="25">
        <v>3</v>
      </c>
      <c r="F22" s="197">
        <f>$B$72*$B$107</f>
        <v>0.75</v>
      </c>
      <c r="G22" s="203">
        <f>1*$B$109</f>
        <v>1</v>
      </c>
      <c r="H22" s="198">
        <f>$B$73*$B$107</f>
        <v>0.16666666666666666</v>
      </c>
      <c r="I22" s="212">
        <f>$B$72*$B$109</f>
        <v>0.75</v>
      </c>
      <c r="J22" s="28">
        <f t="shared" si="0"/>
        <v>0.5</v>
      </c>
      <c r="K22" s="28">
        <f t="shared" si="1"/>
        <v>0.75</v>
      </c>
      <c r="L22" s="108">
        <f t="shared" si="4"/>
        <v>0.7857142857142857</v>
      </c>
      <c r="M22" s="30">
        <f t="shared" si="2"/>
        <v>0.2142857142857143</v>
      </c>
      <c r="N22" s="28">
        <f t="shared" si="5"/>
        <v>0.125</v>
      </c>
      <c r="O22" s="28">
        <f t="shared" si="6"/>
        <v>5.3571428571428568E-2</v>
      </c>
      <c r="P22" s="28">
        <f t="shared" si="3"/>
        <v>0.17857142857142858</v>
      </c>
      <c r="Q22" s="28">
        <f>PRODUCT(NodeProb_LLL3!C41:G41)</f>
        <v>2.2867357001972351E-3</v>
      </c>
      <c r="R22" s="28">
        <f t="shared" si="7"/>
        <v>4.0834566074950628E-4</v>
      </c>
      <c r="S22" s="302"/>
    </row>
    <row r="23" spans="1:19" x14ac:dyDescent="0.25">
      <c r="A23" s="307"/>
      <c r="B23" s="25">
        <v>21</v>
      </c>
      <c r="D23" s="25">
        <v>2</v>
      </c>
      <c r="E23" s="25">
        <v>4</v>
      </c>
      <c r="F23" s="204">
        <f>1*$B$108</f>
        <v>1</v>
      </c>
      <c r="G23" s="198">
        <f>$B$72*$B$110</f>
        <v>0.75</v>
      </c>
      <c r="H23" s="207">
        <f>$B$72*$B$108</f>
        <v>0.75</v>
      </c>
      <c r="I23" s="209">
        <f>$B$73*$B$110</f>
        <v>0.16666666666666666</v>
      </c>
      <c r="J23" s="28">
        <f t="shared" si="0"/>
        <v>0.75</v>
      </c>
      <c r="K23" s="28">
        <f t="shared" si="1"/>
        <v>0.5</v>
      </c>
      <c r="L23" s="108">
        <f t="shared" si="4"/>
        <v>0.21428571428571427</v>
      </c>
      <c r="M23" s="30">
        <f t="shared" si="2"/>
        <v>0.7857142857142857</v>
      </c>
      <c r="N23" s="28">
        <f t="shared" si="5"/>
        <v>5.3571428571428568E-2</v>
      </c>
      <c r="O23" s="28">
        <f t="shared" si="6"/>
        <v>0.125</v>
      </c>
      <c r="P23" s="28">
        <f t="shared" si="3"/>
        <v>0.17857142857142858</v>
      </c>
      <c r="Q23" s="28">
        <f>PRODUCT(NodeProb_LLL3!C43:G43)</f>
        <v>2.2867357001972398E-3</v>
      </c>
      <c r="R23" s="28">
        <f t="shared" si="7"/>
        <v>4.0834566074950715E-4</v>
      </c>
      <c r="S23" s="302"/>
    </row>
    <row r="24" spans="1:19" x14ac:dyDescent="0.25">
      <c r="A24" s="307"/>
      <c r="B24" s="25">
        <v>22</v>
      </c>
      <c r="D24" s="25">
        <v>2</v>
      </c>
      <c r="E24" s="25">
        <v>4</v>
      </c>
      <c r="F24" s="204">
        <f>1*$B$108</f>
        <v>1</v>
      </c>
      <c r="G24" s="198">
        <f>$B$71*$B$110</f>
        <v>0.5</v>
      </c>
      <c r="H24" s="207">
        <f>$B$71*$B$108</f>
        <v>0.5</v>
      </c>
      <c r="I24" s="209">
        <f>$B$69*$B$110</f>
        <v>0</v>
      </c>
      <c r="J24" s="28">
        <f t="shared" si="0"/>
        <v>0.5</v>
      </c>
      <c r="K24" s="28">
        <f t="shared" si="1"/>
        <v>0</v>
      </c>
      <c r="L24" s="108">
        <f t="shared" si="4"/>
        <v>0.5</v>
      </c>
      <c r="M24" s="30">
        <f t="shared" si="2"/>
        <v>0.5</v>
      </c>
      <c r="N24" s="28">
        <f t="shared" si="5"/>
        <v>0.25</v>
      </c>
      <c r="O24" s="28">
        <f t="shared" si="6"/>
        <v>0.25</v>
      </c>
      <c r="P24" s="28">
        <f t="shared" si="3"/>
        <v>0.5</v>
      </c>
      <c r="Q24" s="28">
        <f>PRODUCT(NodeProb_LLL3!C45:G45)</f>
        <v>5.7168392504930998E-2</v>
      </c>
      <c r="R24" s="28">
        <f t="shared" si="7"/>
        <v>2.8584196252465499E-2</v>
      </c>
      <c r="S24" s="302"/>
    </row>
    <row r="25" spans="1:19" x14ac:dyDescent="0.25">
      <c r="A25" s="307"/>
      <c r="B25" s="25">
        <v>23</v>
      </c>
      <c r="D25" s="9">
        <v>2</v>
      </c>
      <c r="E25" s="25">
        <v>4</v>
      </c>
      <c r="F25" s="204">
        <f>$B$72*$B$108</f>
        <v>0.75</v>
      </c>
      <c r="G25" s="198">
        <f>$B$72*$B$110</f>
        <v>0.75</v>
      </c>
      <c r="H25" s="207">
        <f>$B$74*$B$108</f>
        <v>0</v>
      </c>
      <c r="I25" s="209">
        <f>$B$74*$B$110</f>
        <v>0</v>
      </c>
      <c r="J25" s="28">
        <f t="shared" si="0"/>
        <v>0</v>
      </c>
      <c r="K25" s="28">
        <f t="shared" si="1"/>
        <v>0</v>
      </c>
      <c r="L25" s="108">
        <f t="shared" si="4"/>
        <v>0.5</v>
      </c>
      <c r="M25" s="30">
        <f t="shared" si="2"/>
        <v>0.5</v>
      </c>
      <c r="N25" s="28">
        <f t="shared" si="5"/>
        <v>0.375</v>
      </c>
      <c r="O25" s="28">
        <f t="shared" si="6"/>
        <v>0.375</v>
      </c>
      <c r="P25" s="28">
        <f t="shared" si="3"/>
        <v>0.75</v>
      </c>
      <c r="Q25" s="28">
        <f>PRODUCT(NodeProb_LLL3!C47:G47)</f>
        <v>0</v>
      </c>
      <c r="R25" s="28">
        <f t="shared" si="7"/>
        <v>0</v>
      </c>
      <c r="S25" s="302"/>
    </row>
    <row r="26" spans="1:19" s="29" customFormat="1" x14ac:dyDescent="0.25">
      <c r="A26" s="307"/>
      <c r="B26" s="29">
        <v>24</v>
      </c>
      <c r="D26" s="58">
        <v>2</v>
      </c>
      <c r="E26" s="29">
        <v>4</v>
      </c>
      <c r="F26" s="205">
        <f>$B$68*$B$108</f>
        <v>0.5</v>
      </c>
      <c r="G26" s="199">
        <f>$B$68*$B$110</f>
        <v>0.5</v>
      </c>
      <c r="H26" s="213">
        <f>$B$69*$B$108</f>
        <v>0</v>
      </c>
      <c r="I26" s="210">
        <f>$B$69*$B$110</f>
        <v>0</v>
      </c>
      <c r="J26" s="28">
        <f t="shared" si="0"/>
        <v>0</v>
      </c>
      <c r="K26" s="28">
        <f t="shared" si="1"/>
        <v>0</v>
      </c>
      <c r="L26" s="108">
        <f t="shared" si="4"/>
        <v>0.5</v>
      </c>
      <c r="M26" s="30">
        <f t="shared" si="2"/>
        <v>0.5</v>
      </c>
      <c r="N26" s="28">
        <f t="shared" si="5"/>
        <v>0.25</v>
      </c>
      <c r="O26" s="28">
        <f t="shared" si="6"/>
        <v>0.25</v>
      </c>
      <c r="P26" s="30">
        <f t="shared" si="3"/>
        <v>0.5</v>
      </c>
      <c r="Q26" s="30">
        <f>PRODUCT(NodeProb_LLL3!C49:G49)</f>
        <v>6.554487179487184E-2</v>
      </c>
      <c r="R26" s="30">
        <f t="shared" si="7"/>
        <v>3.277243589743592E-2</v>
      </c>
      <c r="S26" s="302"/>
    </row>
    <row r="27" spans="1:19" x14ac:dyDescent="0.25">
      <c r="A27" s="307"/>
      <c r="B27" s="25">
        <v>25</v>
      </c>
      <c r="D27" s="9">
        <v>1</v>
      </c>
      <c r="E27" s="25">
        <v>4</v>
      </c>
      <c r="F27" s="196">
        <f>$B$68*$B$107</f>
        <v>0.5</v>
      </c>
      <c r="G27" s="206">
        <f>$B$68*$B$110</f>
        <v>0.5</v>
      </c>
      <c r="H27" s="208">
        <f>$B$69*$B$107</f>
        <v>0</v>
      </c>
      <c r="I27" s="214">
        <f>$B$69*$B$110</f>
        <v>0</v>
      </c>
      <c r="J27" s="28">
        <f t="shared" si="0"/>
        <v>0</v>
      </c>
      <c r="K27" s="28">
        <f t="shared" si="1"/>
        <v>0</v>
      </c>
      <c r="L27" s="108">
        <f t="shared" si="4"/>
        <v>0.5</v>
      </c>
      <c r="M27" s="30">
        <f t="shared" si="2"/>
        <v>0.5</v>
      </c>
      <c r="N27" s="28">
        <f t="shared" si="5"/>
        <v>0.25</v>
      </c>
      <c r="O27" s="28">
        <f t="shared" si="6"/>
        <v>0.25</v>
      </c>
      <c r="P27" s="28">
        <f t="shared" si="3"/>
        <v>0.5</v>
      </c>
      <c r="Q27" s="28">
        <f>PRODUCT(NodeProb_LLL3!C51:G51)</f>
        <v>6.5544871794871756E-2</v>
      </c>
      <c r="R27" s="28">
        <f t="shared" si="7"/>
        <v>3.2772435897435878E-2</v>
      </c>
      <c r="S27" s="302"/>
    </row>
    <row r="28" spans="1:19" x14ac:dyDescent="0.25">
      <c r="A28" s="307"/>
      <c r="B28" s="25">
        <v>26</v>
      </c>
      <c r="D28" s="9">
        <v>1</v>
      </c>
      <c r="E28" s="25">
        <v>4</v>
      </c>
      <c r="F28" s="197">
        <f>$B$72*$B$107</f>
        <v>0.75</v>
      </c>
      <c r="G28" s="207">
        <f>$B$72*$B$110</f>
        <v>0.75</v>
      </c>
      <c r="H28" s="198">
        <f>$B$74*$B$107</f>
        <v>0</v>
      </c>
      <c r="I28" s="215">
        <f>$B$74*$B$110</f>
        <v>0</v>
      </c>
      <c r="J28" s="28">
        <f t="shared" si="0"/>
        <v>0</v>
      </c>
      <c r="K28" s="28">
        <f t="shared" si="1"/>
        <v>0</v>
      </c>
      <c r="L28" s="108">
        <f t="shared" si="4"/>
        <v>0.5</v>
      </c>
      <c r="M28" s="30">
        <f t="shared" si="2"/>
        <v>0.5</v>
      </c>
      <c r="N28" s="28">
        <f t="shared" si="5"/>
        <v>0.375</v>
      </c>
      <c r="O28" s="28">
        <f t="shared" si="6"/>
        <v>0.375</v>
      </c>
      <c r="P28" s="28">
        <f t="shared" si="3"/>
        <v>0.75</v>
      </c>
      <c r="Q28" s="28">
        <f>PRODUCT(NodeProb_LLL3!C53:G53)</f>
        <v>0</v>
      </c>
      <c r="R28" s="28">
        <f t="shared" si="7"/>
        <v>0</v>
      </c>
      <c r="S28" s="302"/>
    </row>
    <row r="29" spans="1:19" x14ac:dyDescent="0.25">
      <c r="A29" s="307"/>
      <c r="B29" s="25">
        <v>27</v>
      </c>
      <c r="D29" s="9">
        <v>1</v>
      </c>
      <c r="E29" s="25">
        <v>4</v>
      </c>
      <c r="F29" s="197">
        <f>$B$71*$B$107</f>
        <v>0.5</v>
      </c>
      <c r="G29" s="207">
        <f>1*$B$110</f>
        <v>1</v>
      </c>
      <c r="H29" s="198">
        <f>$B$69*$B$107</f>
        <v>0</v>
      </c>
      <c r="I29" s="215">
        <f>$B$71*$B$110</f>
        <v>0.5</v>
      </c>
      <c r="J29" s="28">
        <f t="shared" si="0"/>
        <v>0</v>
      </c>
      <c r="K29" s="28">
        <f t="shared" si="1"/>
        <v>0.5</v>
      </c>
      <c r="L29" s="108">
        <f t="shared" si="4"/>
        <v>0.5</v>
      </c>
      <c r="M29" s="30">
        <f t="shared" si="2"/>
        <v>0.5</v>
      </c>
      <c r="N29" s="28">
        <f t="shared" si="5"/>
        <v>0.25</v>
      </c>
      <c r="O29" s="28">
        <f t="shared" si="6"/>
        <v>0.25</v>
      </c>
      <c r="P29" s="28">
        <f t="shared" si="3"/>
        <v>0.5</v>
      </c>
      <c r="Q29" s="28">
        <f>PRODUCT(NodeProb_LLL3!C55:G55)</f>
        <v>5.7168392504930929E-2</v>
      </c>
      <c r="R29" s="28">
        <f t="shared" si="7"/>
        <v>2.8584196252465464E-2</v>
      </c>
      <c r="S29" s="302"/>
    </row>
    <row r="30" spans="1:19" x14ac:dyDescent="0.25">
      <c r="A30" s="307"/>
      <c r="B30" s="25">
        <v>28</v>
      </c>
      <c r="D30" s="9">
        <v>1</v>
      </c>
      <c r="E30" s="25">
        <v>4</v>
      </c>
      <c r="F30" s="197">
        <f>$B$72*$B$107</f>
        <v>0.75</v>
      </c>
      <c r="G30" s="207">
        <f>1*$B$110</f>
        <v>1</v>
      </c>
      <c r="H30" s="198">
        <f>$B$73*$B$107</f>
        <v>0.16666666666666666</v>
      </c>
      <c r="I30" s="215">
        <f>$B$72*$B$110</f>
        <v>0.75</v>
      </c>
      <c r="J30" s="28">
        <f t="shared" si="0"/>
        <v>0.5</v>
      </c>
      <c r="K30" s="28">
        <f t="shared" si="1"/>
        <v>0.75</v>
      </c>
      <c r="L30" s="108">
        <f t="shared" si="4"/>
        <v>0.7857142857142857</v>
      </c>
      <c r="M30" s="30">
        <f t="shared" si="2"/>
        <v>0.2142857142857143</v>
      </c>
      <c r="N30" s="28">
        <f t="shared" si="5"/>
        <v>0.125</v>
      </c>
      <c r="O30" s="28">
        <f t="shared" si="6"/>
        <v>5.3571428571428568E-2</v>
      </c>
      <c r="P30" s="28">
        <f t="shared" si="3"/>
        <v>0.17857142857142858</v>
      </c>
      <c r="Q30" s="28">
        <f>PRODUCT(NodeProb_LLL3!C57:G57)</f>
        <v>2.2867357001972351E-3</v>
      </c>
      <c r="R30" s="28">
        <f t="shared" si="7"/>
        <v>4.0834566074950628E-4</v>
      </c>
      <c r="S30" s="302"/>
    </row>
    <row r="31" spans="1:19" x14ac:dyDescent="0.25">
      <c r="A31" s="307"/>
      <c r="B31" s="25">
        <v>29</v>
      </c>
      <c r="D31" s="9">
        <v>2</v>
      </c>
      <c r="E31" s="25">
        <v>3</v>
      </c>
      <c r="F31" s="204">
        <f>1*$B$108</f>
        <v>1</v>
      </c>
      <c r="G31" s="200">
        <f>$B$72*$B$109</f>
        <v>0.75</v>
      </c>
      <c r="H31" s="207">
        <f>$B$72*$B$108</f>
        <v>0.75</v>
      </c>
      <c r="I31" s="216">
        <f>$B$73*$B$109</f>
        <v>0.16666666666666666</v>
      </c>
      <c r="J31" s="28">
        <f t="shared" si="0"/>
        <v>0.75</v>
      </c>
      <c r="K31" s="28">
        <f t="shared" si="1"/>
        <v>0.5</v>
      </c>
      <c r="L31" s="108">
        <f t="shared" si="4"/>
        <v>0.21428571428571427</v>
      </c>
      <c r="M31" s="30">
        <f t="shared" si="2"/>
        <v>0.7857142857142857</v>
      </c>
      <c r="N31" s="28">
        <f t="shared" si="5"/>
        <v>5.3571428571428568E-2</v>
      </c>
      <c r="O31" s="28">
        <f t="shared" si="6"/>
        <v>0.125</v>
      </c>
      <c r="P31" s="28">
        <f t="shared" si="3"/>
        <v>0.17857142857142858</v>
      </c>
      <c r="Q31" s="28">
        <f>PRODUCT(NodeProb_LLL3!C59:G59)</f>
        <v>2.2867357001972398E-3</v>
      </c>
      <c r="R31" s="28">
        <f t="shared" si="7"/>
        <v>4.0834566074950715E-4</v>
      </c>
      <c r="S31" s="302"/>
    </row>
    <row r="32" spans="1:19" x14ac:dyDescent="0.25">
      <c r="A32" s="307"/>
      <c r="B32" s="25">
        <v>30</v>
      </c>
      <c r="D32" s="9">
        <v>2</v>
      </c>
      <c r="E32" s="25">
        <v>3</v>
      </c>
      <c r="F32" s="204">
        <f>1*$B$108</f>
        <v>1</v>
      </c>
      <c r="G32" s="200">
        <f>$B$71*$B$109</f>
        <v>0.5</v>
      </c>
      <c r="H32" s="207">
        <f>$B$71*$B$108</f>
        <v>0.5</v>
      </c>
      <c r="I32" s="216">
        <f>$B$69*$B$109</f>
        <v>0</v>
      </c>
      <c r="J32" s="28">
        <f t="shared" si="0"/>
        <v>0.5</v>
      </c>
      <c r="K32" s="28">
        <f t="shared" si="1"/>
        <v>0</v>
      </c>
      <c r="L32" s="108">
        <f t="shared" si="4"/>
        <v>0.5</v>
      </c>
      <c r="M32" s="30">
        <f t="shared" si="2"/>
        <v>0.5</v>
      </c>
      <c r="N32" s="28">
        <f t="shared" si="5"/>
        <v>0.25</v>
      </c>
      <c r="O32" s="28">
        <f t="shared" si="6"/>
        <v>0.25</v>
      </c>
      <c r="P32" s="28">
        <f t="shared" si="3"/>
        <v>0.5</v>
      </c>
      <c r="Q32" s="28">
        <f>PRODUCT(NodeProb_LLL3!C61:G61)</f>
        <v>5.7168392504930998E-2</v>
      </c>
      <c r="R32" s="28">
        <f t="shared" si="7"/>
        <v>2.8584196252465499E-2</v>
      </c>
      <c r="S32" s="302"/>
    </row>
    <row r="33" spans="1:19" x14ac:dyDescent="0.25">
      <c r="A33" s="307"/>
      <c r="B33" s="25">
        <v>31</v>
      </c>
      <c r="D33" s="9">
        <v>2</v>
      </c>
      <c r="E33" s="25">
        <v>3</v>
      </c>
      <c r="F33" s="204">
        <f>$B$72*$B$108</f>
        <v>0.75</v>
      </c>
      <c r="G33" s="200">
        <f>$B$72*$B$109</f>
        <v>0.75</v>
      </c>
      <c r="H33" s="207">
        <f>$B$74*$B$108</f>
        <v>0</v>
      </c>
      <c r="I33" s="216">
        <f>$B$74*$B$109</f>
        <v>0</v>
      </c>
      <c r="J33" s="28">
        <f t="shared" si="0"/>
        <v>0</v>
      </c>
      <c r="K33" s="28">
        <f t="shared" si="1"/>
        <v>0</v>
      </c>
      <c r="L33" s="108">
        <f t="shared" si="4"/>
        <v>0.5</v>
      </c>
      <c r="M33" s="30">
        <f t="shared" si="2"/>
        <v>0.5</v>
      </c>
      <c r="N33" s="28">
        <f t="shared" si="5"/>
        <v>0.375</v>
      </c>
      <c r="O33" s="28">
        <f t="shared" si="6"/>
        <v>0.375</v>
      </c>
      <c r="P33" s="28">
        <f t="shared" si="3"/>
        <v>0.75</v>
      </c>
      <c r="Q33" s="28">
        <f>PRODUCT(NodeProb_LLL3!C63:G63)</f>
        <v>0</v>
      </c>
      <c r="R33" s="28">
        <f t="shared" si="7"/>
        <v>0</v>
      </c>
      <c r="S33" s="302"/>
    </row>
    <row r="34" spans="1:19" s="29" customFormat="1" x14ac:dyDescent="0.25">
      <c r="A34" s="307"/>
      <c r="B34" s="29">
        <v>32</v>
      </c>
      <c r="D34" s="58">
        <v>2</v>
      </c>
      <c r="E34" s="29">
        <v>3</v>
      </c>
      <c r="F34" s="205">
        <f>$B$68*$B$108</f>
        <v>0.5</v>
      </c>
      <c r="G34" s="201">
        <f>$B$68*$B$109</f>
        <v>0.5</v>
      </c>
      <c r="H34" s="213">
        <f>$B$69*$B$108</f>
        <v>0</v>
      </c>
      <c r="I34" s="217">
        <f>$B$69*$B$109</f>
        <v>0</v>
      </c>
      <c r="J34" s="28">
        <f t="shared" si="0"/>
        <v>0</v>
      </c>
      <c r="K34" s="28">
        <f t="shared" si="1"/>
        <v>0</v>
      </c>
      <c r="L34" s="108">
        <f t="shared" si="4"/>
        <v>0.5</v>
      </c>
      <c r="M34" s="30">
        <f t="shared" si="2"/>
        <v>0.5</v>
      </c>
      <c r="N34" s="28">
        <f t="shared" si="5"/>
        <v>0.25</v>
      </c>
      <c r="O34" s="28">
        <f t="shared" si="6"/>
        <v>0.25</v>
      </c>
      <c r="P34" s="30">
        <f t="shared" si="3"/>
        <v>0.5</v>
      </c>
      <c r="Q34" s="30">
        <f>PRODUCT(NodeProb_LLL3!C65:G65)</f>
        <v>6.554487179487184E-2</v>
      </c>
      <c r="R34" s="30">
        <f t="shared" si="7"/>
        <v>3.277243589743592E-2</v>
      </c>
      <c r="S34" s="304"/>
    </row>
    <row r="35" spans="1:19" x14ac:dyDescent="0.25">
      <c r="A35" s="307" t="s">
        <v>56</v>
      </c>
      <c r="B35" s="25">
        <v>33</v>
      </c>
      <c r="D35" s="9">
        <v>1</v>
      </c>
      <c r="E35" s="25">
        <v>4</v>
      </c>
      <c r="F35" s="88">
        <f>($L$3*1+$M$3*1)*$B$107</f>
        <v>1</v>
      </c>
      <c r="G35" s="82">
        <f>($L$4*$B$74+$M$4*$B$74)*$B$110</f>
        <v>0</v>
      </c>
      <c r="H35" s="82">
        <f>($L$4*$B$72+$M$4*$B$72)*$B$107</f>
        <v>0.75</v>
      </c>
      <c r="I35" s="89">
        <f>($L$3*0+$M$3*0)*$B$110</f>
        <v>0</v>
      </c>
      <c r="J35" s="28">
        <f t="shared" si="0"/>
        <v>1</v>
      </c>
      <c r="K35" s="28">
        <f t="shared" si="1"/>
        <v>0</v>
      </c>
      <c r="L35" s="108">
        <f t="shared" si="4"/>
        <v>1</v>
      </c>
      <c r="M35" s="30">
        <f t="shared" si="2"/>
        <v>0</v>
      </c>
      <c r="N35" s="28">
        <f t="shared" si="5"/>
        <v>0</v>
      </c>
      <c r="O35" s="28">
        <f t="shared" si="6"/>
        <v>0</v>
      </c>
      <c r="P35" s="28">
        <f t="shared" si="3"/>
        <v>0</v>
      </c>
      <c r="Q35" s="28">
        <f>PRODUCT(NodeProb_LLL3!D3:G3)</f>
        <v>6.5544871794871756E-2</v>
      </c>
      <c r="R35" s="28">
        <f t="shared" si="7"/>
        <v>0</v>
      </c>
      <c r="S35" s="305">
        <f>SUM(R35:R50)</f>
        <v>9.1469428007889542E-3</v>
      </c>
    </row>
    <row r="36" spans="1:19" x14ac:dyDescent="0.25">
      <c r="A36" s="307"/>
      <c r="B36" s="25">
        <v>34</v>
      </c>
      <c r="D36" s="9">
        <v>1</v>
      </c>
      <c r="E36" s="25">
        <v>4</v>
      </c>
      <c r="F36" s="90">
        <f>($L$5*$B$71+$M$5*$B$68)*$B$107</f>
        <v>0.5</v>
      </c>
      <c r="G36" s="28">
        <f>($L$6*$B$74+$M$6*$B$73)*$B$110</f>
        <v>3.5714285714285712E-2</v>
      </c>
      <c r="H36" s="28">
        <f>($L$6*$B$74+$M$6*$B$73)*$B$107</f>
        <v>3.5714285714285712E-2</v>
      </c>
      <c r="I36" s="91">
        <f>($L$5*0+$M$5*0)*$B$110</f>
        <v>0</v>
      </c>
      <c r="J36" s="28">
        <f t="shared" si="0"/>
        <v>0.4642857142857143</v>
      </c>
      <c r="K36" s="28">
        <f t="shared" si="1"/>
        <v>0</v>
      </c>
      <c r="L36" s="108">
        <f t="shared" si="4"/>
        <v>0.96153846153846156</v>
      </c>
      <c r="M36" s="30">
        <f t="shared" si="2"/>
        <v>3.8461538461538436E-2</v>
      </c>
      <c r="N36" s="28">
        <f t="shared" si="5"/>
        <v>1.7857142857142856E-2</v>
      </c>
      <c r="O36" s="28">
        <f t="shared" si="6"/>
        <v>1.3736263736263735E-3</v>
      </c>
      <c r="P36" s="28">
        <f t="shared" si="3"/>
        <v>1.9230769230769228E-2</v>
      </c>
      <c r="Q36" s="28">
        <f>PRODUCT(NodeProb_LLL3!D7:G7)</f>
        <v>5.945512820512816E-2</v>
      </c>
      <c r="R36" s="28">
        <f t="shared" si="7"/>
        <v>1.1433678500986184E-3</v>
      </c>
      <c r="S36" s="302"/>
    </row>
    <row r="37" spans="1:19" x14ac:dyDescent="0.25">
      <c r="A37" s="307"/>
      <c r="B37" s="25">
        <v>35</v>
      </c>
      <c r="D37" s="9">
        <v>2</v>
      </c>
      <c r="E37" s="25">
        <v>3</v>
      </c>
      <c r="F37" s="90">
        <f>($L$7*$B$73+$M$7*$B$74)*$B$108</f>
        <v>3.5714285714285712E-2</v>
      </c>
      <c r="G37" s="28">
        <f>($L$8*$B$68+$M$8*$B$71)*$B$109</f>
        <v>0.5</v>
      </c>
      <c r="H37" s="28">
        <f>($L$8*0+$M$8*0)*$B$108</f>
        <v>0</v>
      </c>
      <c r="I37" s="91">
        <f>($L$7*$B$73+$M$7*$B$74)*$B$109</f>
        <v>3.5714285714285712E-2</v>
      </c>
      <c r="J37" s="28">
        <f t="shared" si="0"/>
        <v>0</v>
      </c>
      <c r="K37" s="28">
        <f t="shared" si="1"/>
        <v>0.4642857142857143</v>
      </c>
      <c r="L37" s="108">
        <f t="shared" si="4"/>
        <v>3.8461538461538457E-2</v>
      </c>
      <c r="M37" s="30">
        <f t="shared" si="2"/>
        <v>0.96153846153846156</v>
      </c>
      <c r="N37" s="28">
        <f t="shared" si="5"/>
        <v>1.3736263736263735E-3</v>
      </c>
      <c r="O37" s="28">
        <f t="shared" si="6"/>
        <v>1.7857142857142856E-2</v>
      </c>
      <c r="P37" s="28">
        <f t="shared" si="3"/>
        <v>1.9230769230769228E-2</v>
      </c>
      <c r="Q37" s="28">
        <f>PRODUCT(NodeProb_LLL3!D11:G11)</f>
        <v>5.9455128205128244E-2</v>
      </c>
      <c r="R37" s="28">
        <f t="shared" si="7"/>
        <v>1.1433678500986199E-3</v>
      </c>
      <c r="S37" s="302"/>
    </row>
    <row r="38" spans="1:19" s="29" customFormat="1" x14ac:dyDescent="0.25">
      <c r="A38" s="307"/>
      <c r="B38" s="29">
        <v>36</v>
      </c>
      <c r="D38" s="58">
        <v>2</v>
      </c>
      <c r="E38" s="29">
        <v>3</v>
      </c>
      <c r="F38" s="92">
        <f>($L$9*$B$74+$M$9*$B$74)*$B$108</f>
        <v>0</v>
      </c>
      <c r="G38" s="30">
        <f>($L$10*1+$M$10*1)*$B$109</f>
        <v>1</v>
      </c>
      <c r="H38" s="30">
        <f>($L$10*0+$M$10*0)*$B$108</f>
        <v>0</v>
      </c>
      <c r="I38" s="93">
        <f>($L$9*$B$72+$M$9*$B$72)*$B$109</f>
        <v>0.75</v>
      </c>
      <c r="J38" s="28">
        <f t="shared" si="0"/>
        <v>0</v>
      </c>
      <c r="K38" s="28">
        <f t="shared" si="1"/>
        <v>1</v>
      </c>
      <c r="L38" s="108">
        <f t="shared" si="4"/>
        <v>0</v>
      </c>
      <c r="M38" s="30">
        <f t="shared" si="2"/>
        <v>1</v>
      </c>
      <c r="N38" s="28">
        <f t="shared" si="5"/>
        <v>0</v>
      </c>
      <c r="O38" s="28">
        <f t="shared" si="6"/>
        <v>0</v>
      </c>
      <c r="P38" s="30">
        <f t="shared" si="3"/>
        <v>0</v>
      </c>
      <c r="Q38" s="30">
        <f>PRODUCT(NodeProb_LLL3!D15:G15)</f>
        <v>6.554487179487184E-2</v>
      </c>
      <c r="R38" s="30">
        <f t="shared" si="7"/>
        <v>0</v>
      </c>
      <c r="S38" s="302"/>
    </row>
    <row r="39" spans="1:19" x14ac:dyDescent="0.25">
      <c r="A39" s="307"/>
      <c r="B39" s="25">
        <v>37</v>
      </c>
      <c r="D39" s="9">
        <v>1</v>
      </c>
      <c r="E39" s="25">
        <v>3</v>
      </c>
      <c r="F39" s="88">
        <f>($L$11*1+$M$11*1)*$B$107</f>
        <v>1</v>
      </c>
      <c r="G39" s="82">
        <f>($L$12*$B$74+$M$12*$B$74)*$B$109</f>
        <v>0</v>
      </c>
      <c r="H39" s="82">
        <f>($L$12*$B$72+$M$12*$B$72)*$B$107</f>
        <v>0.75</v>
      </c>
      <c r="I39" s="89">
        <f>($L$11*0+$M$11*0)*$B$109</f>
        <v>0</v>
      </c>
      <c r="J39" s="28">
        <f t="shared" si="0"/>
        <v>1</v>
      </c>
      <c r="K39" s="28">
        <f t="shared" si="1"/>
        <v>0</v>
      </c>
      <c r="L39" s="108">
        <f t="shared" si="4"/>
        <v>1</v>
      </c>
      <c r="M39" s="30">
        <f t="shared" si="2"/>
        <v>0</v>
      </c>
      <c r="N39" s="28">
        <f t="shared" si="5"/>
        <v>0</v>
      </c>
      <c r="O39" s="28">
        <f t="shared" si="6"/>
        <v>0</v>
      </c>
      <c r="P39" s="28">
        <f t="shared" si="3"/>
        <v>0</v>
      </c>
      <c r="Q39" s="28">
        <f>PRODUCT(NodeProb_LLL3!D19:G19)</f>
        <v>6.5544871794871756E-2</v>
      </c>
      <c r="R39" s="28">
        <f t="shared" si="7"/>
        <v>0</v>
      </c>
      <c r="S39" s="302"/>
    </row>
    <row r="40" spans="1:19" x14ac:dyDescent="0.25">
      <c r="A40" s="307"/>
      <c r="B40" s="25">
        <v>38</v>
      </c>
      <c r="D40" s="9">
        <v>1</v>
      </c>
      <c r="E40" s="25">
        <v>3</v>
      </c>
      <c r="F40" s="90">
        <f>($L$13*$B$71+$M$13*$B$68)*$B$107</f>
        <v>0.5</v>
      </c>
      <c r="G40" s="28">
        <f>($L$14*$B$74+$M$14*$B$73)*$B$109</f>
        <v>3.5714285714285712E-2</v>
      </c>
      <c r="H40" s="28">
        <f>($L$14*$B$74+$M$14*$B$73)*$B$107</f>
        <v>3.5714285714285712E-2</v>
      </c>
      <c r="I40" s="91">
        <f>($L$13*0+$M$13*0)*$B$109</f>
        <v>0</v>
      </c>
      <c r="J40" s="28">
        <f t="shared" si="0"/>
        <v>0.4642857142857143</v>
      </c>
      <c r="K40" s="28">
        <f t="shared" si="1"/>
        <v>0</v>
      </c>
      <c r="L40" s="108">
        <f t="shared" si="4"/>
        <v>0.96153846153846156</v>
      </c>
      <c r="M40" s="30">
        <f t="shared" si="2"/>
        <v>3.8461538461538436E-2</v>
      </c>
      <c r="N40" s="28">
        <f t="shared" si="5"/>
        <v>1.7857142857142856E-2</v>
      </c>
      <c r="O40" s="28">
        <f t="shared" si="6"/>
        <v>1.3736263736263735E-3</v>
      </c>
      <c r="P40" s="28">
        <f t="shared" si="3"/>
        <v>1.9230769230769228E-2</v>
      </c>
      <c r="Q40" s="28">
        <f>PRODUCT(NodeProb_LLL3!D23:G23)</f>
        <v>5.945512820512816E-2</v>
      </c>
      <c r="R40" s="28">
        <f t="shared" si="7"/>
        <v>1.1433678500986184E-3</v>
      </c>
      <c r="S40" s="302"/>
    </row>
    <row r="41" spans="1:19" x14ac:dyDescent="0.25">
      <c r="A41" s="307"/>
      <c r="B41" s="25">
        <v>39</v>
      </c>
      <c r="D41" s="9">
        <v>2</v>
      </c>
      <c r="E41" s="25">
        <v>4</v>
      </c>
      <c r="F41" s="90">
        <f>($L$15*$B$73+$M$15*$B$74)*$B$108</f>
        <v>3.5714285714285712E-2</v>
      </c>
      <c r="G41" s="28">
        <f>($L$16*$B$68+$M$16*$B$71)*$B$110</f>
        <v>0.5</v>
      </c>
      <c r="H41" s="28">
        <f>($L$16*0+$M$16*0)*$B$108</f>
        <v>0</v>
      </c>
      <c r="I41" s="91">
        <f>($L$15*$B$73+$M$15*$B$74)*$B$110</f>
        <v>3.5714285714285712E-2</v>
      </c>
      <c r="J41" s="28">
        <f t="shared" si="0"/>
        <v>0</v>
      </c>
      <c r="K41" s="28">
        <f t="shared" si="1"/>
        <v>0.4642857142857143</v>
      </c>
      <c r="L41" s="108">
        <f t="shared" si="4"/>
        <v>3.8461538461538457E-2</v>
      </c>
      <c r="M41" s="30">
        <f t="shared" si="2"/>
        <v>0.96153846153846156</v>
      </c>
      <c r="N41" s="28">
        <f t="shared" si="5"/>
        <v>1.3736263736263735E-3</v>
      </c>
      <c r="O41" s="28">
        <f t="shared" si="6"/>
        <v>1.7857142857142856E-2</v>
      </c>
      <c r="P41" s="28">
        <f t="shared" si="3"/>
        <v>1.9230769230769228E-2</v>
      </c>
      <c r="Q41" s="28">
        <f>PRODUCT(NodeProb_LLL3!D27:G27)</f>
        <v>5.9455128205128244E-2</v>
      </c>
      <c r="R41" s="28">
        <f t="shared" si="7"/>
        <v>1.1433678500986199E-3</v>
      </c>
      <c r="S41" s="302"/>
    </row>
    <row r="42" spans="1:19" s="29" customFormat="1" x14ac:dyDescent="0.25">
      <c r="A42" s="307"/>
      <c r="B42" s="29">
        <v>40</v>
      </c>
      <c r="D42" s="58">
        <v>2</v>
      </c>
      <c r="E42" s="29">
        <v>4</v>
      </c>
      <c r="F42" s="92">
        <f>($L$17*$B$74+$M$17*$B$74)*$B$108</f>
        <v>0</v>
      </c>
      <c r="G42" s="30">
        <f>($L$18*1+$M$18*1)*$B$110</f>
        <v>1</v>
      </c>
      <c r="H42" s="30">
        <f>($L$18*0+$M$18*0)*$B$108</f>
        <v>0</v>
      </c>
      <c r="I42" s="93">
        <f>($L$17*$B$72+$M$17*$B$72)*$B$110</f>
        <v>0.75</v>
      </c>
      <c r="J42" s="28">
        <f t="shared" si="0"/>
        <v>0</v>
      </c>
      <c r="K42" s="28">
        <f t="shared" si="1"/>
        <v>1</v>
      </c>
      <c r="L42" s="108">
        <f t="shared" si="4"/>
        <v>0</v>
      </c>
      <c r="M42" s="30">
        <f t="shared" si="2"/>
        <v>1</v>
      </c>
      <c r="N42" s="28">
        <f t="shared" si="5"/>
        <v>0</v>
      </c>
      <c r="O42" s="28">
        <f t="shared" si="6"/>
        <v>0</v>
      </c>
      <c r="P42" s="30">
        <f t="shared" si="3"/>
        <v>0</v>
      </c>
      <c r="Q42" s="30">
        <f>PRODUCT(NodeProb_LLL3!D31:G31)</f>
        <v>6.554487179487184E-2</v>
      </c>
      <c r="R42" s="30">
        <f t="shared" si="7"/>
        <v>0</v>
      </c>
      <c r="S42" s="302"/>
    </row>
    <row r="43" spans="1:19" x14ac:dyDescent="0.25">
      <c r="A43" s="307"/>
      <c r="B43" s="25">
        <v>41</v>
      </c>
      <c r="D43" s="9">
        <v>2</v>
      </c>
      <c r="E43" s="25">
        <v>4</v>
      </c>
      <c r="F43" s="88">
        <f>($L$19*1+$M$19*1)*$B$108</f>
        <v>1</v>
      </c>
      <c r="G43" s="82">
        <f>($L$20*$B$74+$M$20*$B$74)*$B$110</f>
        <v>0</v>
      </c>
      <c r="H43" s="82">
        <f>($L$20*$B$72+$M$20*$B$72)*$B$108</f>
        <v>0.75</v>
      </c>
      <c r="I43" s="89">
        <f>($L$19*0+$M$19*0)*$B$110</f>
        <v>0</v>
      </c>
      <c r="J43" s="28">
        <f t="shared" si="0"/>
        <v>1</v>
      </c>
      <c r="K43" s="28">
        <f t="shared" si="1"/>
        <v>0</v>
      </c>
      <c r="L43" s="108">
        <f t="shared" si="4"/>
        <v>1</v>
      </c>
      <c r="M43" s="30">
        <f t="shared" si="2"/>
        <v>0</v>
      </c>
      <c r="N43" s="28">
        <f t="shared" si="5"/>
        <v>0</v>
      </c>
      <c r="O43" s="28">
        <f t="shared" si="6"/>
        <v>0</v>
      </c>
      <c r="P43" s="28">
        <f t="shared" si="3"/>
        <v>0</v>
      </c>
      <c r="Q43" s="28">
        <f>PRODUCT(NodeProb_LLL3!D35:G35)</f>
        <v>6.5544871794871756E-2</v>
      </c>
      <c r="R43" s="28">
        <f t="shared" si="7"/>
        <v>0</v>
      </c>
      <c r="S43" s="302"/>
    </row>
    <row r="44" spans="1:19" x14ac:dyDescent="0.25">
      <c r="A44" s="307"/>
      <c r="B44" s="25">
        <v>42</v>
      </c>
      <c r="D44" s="9">
        <v>2</v>
      </c>
      <c r="E44" s="25">
        <v>4</v>
      </c>
      <c r="F44" s="90">
        <f>($L$21*$B$71+$M$21*$B$68)*$B$108</f>
        <v>0.5</v>
      </c>
      <c r="G44" s="28">
        <f>($L$22*$B$74+$M$22*$B$73)*$B$110</f>
        <v>3.5714285714285712E-2</v>
      </c>
      <c r="H44" s="28">
        <f>($L$22*$B$74+$M$22*$B$73)*$B$108</f>
        <v>3.5714285714285712E-2</v>
      </c>
      <c r="I44" s="91">
        <f>($L$21*0+$M$21*0)*$B$110</f>
        <v>0</v>
      </c>
      <c r="J44" s="28">
        <f t="shared" si="0"/>
        <v>0.4642857142857143</v>
      </c>
      <c r="K44" s="28">
        <f t="shared" si="1"/>
        <v>0</v>
      </c>
      <c r="L44" s="108">
        <f t="shared" si="4"/>
        <v>0.96153846153846156</v>
      </c>
      <c r="M44" s="30">
        <f t="shared" si="2"/>
        <v>3.8461538461538436E-2</v>
      </c>
      <c r="N44" s="28">
        <f t="shared" si="5"/>
        <v>1.7857142857142856E-2</v>
      </c>
      <c r="O44" s="28">
        <f t="shared" si="6"/>
        <v>1.3736263736263735E-3</v>
      </c>
      <c r="P44" s="28">
        <f t="shared" si="3"/>
        <v>1.9230769230769228E-2</v>
      </c>
      <c r="Q44" s="28">
        <f>PRODUCT(NodeProb_LLL3!D39:G39)</f>
        <v>5.945512820512816E-2</v>
      </c>
      <c r="R44" s="28">
        <f t="shared" si="7"/>
        <v>1.1433678500986184E-3</v>
      </c>
      <c r="S44" s="302"/>
    </row>
    <row r="45" spans="1:19" x14ac:dyDescent="0.25">
      <c r="A45" s="307"/>
      <c r="B45" s="25">
        <v>43</v>
      </c>
      <c r="D45" s="9">
        <v>1</v>
      </c>
      <c r="E45" s="25">
        <v>3</v>
      </c>
      <c r="F45" s="90">
        <f>($L$23*$B$73+$M$23*$B$74)*$B$107</f>
        <v>3.5714285714285712E-2</v>
      </c>
      <c r="G45" s="28">
        <f>($L$24*$B$68+$M$24*$B$71)*$B$109</f>
        <v>0.5</v>
      </c>
      <c r="H45" s="28">
        <f>($L$24*0+$M$24*0)*$B$107</f>
        <v>0</v>
      </c>
      <c r="I45" s="91">
        <f>($L$23*$B$73+$M$23*$B$74)*$B$109</f>
        <v>3.5714285714285712E-2</v>
      </c>
      <c r="J45" s="28">
        <f t="shared" si="0"/>
        <v>0</v>
      </c>
      <c r="K45" s="28">
        <f t="shared" si="1"/>
        <v>0.4642857142857143</v>
      </c>
      <c r="L45" s="108">
        <f t="shared" si="4"/>
        <v>3.8461538461538457E-2</v>
      </c>
      <c r="M45" s="30">
        <f t="shared" si="2"/>
        <v>0.96153846153846156</v>
      </c>
      <c r="N45" s="28">
        <f t="shared" si="5"/>
        <v>1.3736263736263735E-3</v>
      </c>
      <c r="O45" s="28">
        <f t="shared" si="6"/>
        <v>1.7857142857142856E-2</v>
      </c>
      <c r="P45" s="28">
        <f t="shared" si="3"/>
        <v>1.9230769230769228E-2</v>
      </c>
      <c r="Q45" s="28">
        <f>PRODUCT(NodeProb_LLL3!D43:G43)</f>
        <v>5.9455128205128244E-2</v>
      </c>
      <c r="R45" s="28">
        <f t="shared" si="7"/>
        <v>1.1433678500986199E-3</v>
      </c>
      <c r="S45" s="302"/>
    </row>
    <row r="46" spans="1:19" s="29" customFormat="1" x14ac:dyDescent="0.25">
      <c r="A46" s="307"/>
      <c r="B46" s="29">
        <v>44</v>
      </c>
      <c r="D46" s="58">
        <v>1</v>
      </c>
      <c r="E46" s="29">
        <v>3</v>
      </c>
      <c r="F46" s="92">
        <f>($L$25*$B$74+$M$25*$B$74)*$B$107</f>
        <v>0</v>
      </c>
      <c r="G46" s="30">
        <f>($L$26*1+$M$26*1)*$B$109</f>
        <v>1</v>
      </c>
      <c r="H46" s="30">
        <f>($L$26*0+$M$26*0)*$B$107</f>
        <v>0</v>
      </c>
      <c r="I46" s="93">
        <f>($L$25*$B$72+$M$25*$B$72)*$B$109</f>
        <v>0.75</v>
      </c>
      <c r="J46" s="28">
        <f t="shared" si="0"/>
        <v>0</v>
      </c>
      <c r="K46" s="28">
        <f t="shared" si="1"/>
        <v>1</v>
      </c>
      <c r="L46" s="108">
        <f t="shared" si="4"/>
        <v>0</v>
      </c>
      <c r="M46" s="30">
        <f t="shared" si="2"/>
        <v>1</v>
      </c>
      <c r="N46" s="28">
        <f t="shared" si="5"/>
        <v>0</v>
      </c>
      <c r="O46" s="28">
        <f t="shared" si="6"/>
        <v>0</v>
      </c>
      <c r="P46" s="30">
        <f t="shared" si="3"/>
        <v>0</v>
      </c>
      <c r="Q46" s="30">
        <f>PRODUCT(NodeProb_LLL3!D47:G47)</f>
        <v>6.554487179487184E-2</v>
      </c>
      <c r="R46" s="30">
        <f t="shared" si="7"/>
        <v>0</v>
      </c>
      <c r="S46" s="302"/>
    </row>
    <row r="47" spans="1:19" x14ac:dyDescent="0.25">
      <c r="A47" s="307"/>
      <c r="B47" s="25">
        <v>45</v>
      </c>
      <c r="D47" s="9">
        <v>2</v>
      </c>
      <c r="E47" s="25">
        <v>3</v>
      </c>
      <c r="F47" s="88">
        <f>($L$27*1+$M$27*1)*$B$108</f>
        <v>1</v>
      </c>
      <c r="G47" s="82">
        <f>($L$28*$B$74+$M$28*$B$74)*$B$109</f>
        <v>0</v>
      </c>
      <c r="H47" s="82">
        <f>($L$28*$B$72+$M$28*$B$72)*$B$108</f>
        <v>0.75</v>
      </c>
      <c r="I47" s="89">
        <f>($L$27*0+$M$27*0)*$B$109</f>
        <v>0</v>
      </c>
      <c r="J47" s="28">
        <f t="shared" si="0"/>
        <v>1</v>
      </c>
      <c r="K47" s="28">
        <f t="shared" si="1"/>
        <v>0</v>
      </c>
      <c r="L47" s="108">
        <f t="shared" si="4"/>
        <v>1</v>
      </c>
      <c r="M47" s="30">
        <f t="shared" si="2"/>
        <v>0</v>
      </c>
      <c r="N47" s="28">
        <f t="shared" si="5"/>
        <v>0</v>
      </c>
      <c r="O47" s="28">
        <f t="shared" si="6"/>
        <v>0</v>
      </c>
      <c r="P47" s="28">
        <f t="shared" si="3"/>
        <v>0</v>
      </c>
      <c r="Q47" s="28">
        <f>PRODUCT(NodeProb_LLL3!D51:G51)</f>
        <v>6.5544871794871756E-2</v>
      </c>
      <c r="R47" s="28">
        <f t="shared" si="7"/>
        <v>0</v>
      </c>
      <c r="S47" s="302"/>
    </row>
    <row r="48" spans="1:19" x14ac:dyDescent="0.25">
      <c r="A48" s="307"/>
      <c r="B48" s="25">
        <v>46</v>
      </c>
      <c r="D48" s="9">
        <v>2</v>
      </c>
      <c r="E48" s="25">
        <v>3</v>
      </c>
      <c r="F48" s="90">
        <f>($L$29*$B$71+$M$29*$B$68)*$B$108</f>
        <v>0.5</v>
      </c>
      <c r="G48" s="28">
        <f>($L$30*$B$74+$M$30*$B$73)*$B$109</f>
        <v>3.5714285714285712E-2</v>
      </c>
      <c r="H48" s="28">
        <f>($L$30*$B$74+$M$30*$B$73)*$B$108</f>
        <v>3.5714285714285712E-2</v>
      </c>
      <c r="I48" s="91">
        <f>($L$29*0+$M$29*0)*$B$109</f>
        <v>0</v>
      </c>
      <c r="J48" s="28">
        <f t="shared" si="0"/>
        <v>0.4642857142857143</v>
      </c>
      <c r="K48" s="28">
        <f t="shared" si="1"/>
        <v>0</v>
      </c>
      <c r="L48" s="108">
        <f t="shared" si="4"/>
        <v>0.96153846153846156</v>
      </c>
      <c r="M48" s="30">
        <f t="shared" si="2"/>
        <v>3.8461538461538436E-2</v>
      </c>
      <c r="N48" s="28">
        <f t="shared" si="5"/>
        <v>1.7857142857142856E-2</v>
      </c>
      <c r="O48" s="28">
        <f t="shared" si="6"/>
        <v>1.3736263736263735E-3</v>
      </c>
      <c r="P48" s="28">
        <f t="shared" si="3"/>
        <v>1.9230769230769228E-2</v>
      </c>
      <c r="Q48" s="28">
        <f>PRODUCT(NodeProb_LLL3!D55:G55)</f>
        <v>5.945512820512816E-2</v>
      </c>
      <c r="R48" s="28">
        <f t="shared" si="7"/>
        <v>1.1433678500986184E-3</v>
      </c>
      <c r="S48" s="302"/>
    </row>
    <row r="49" spans="1:19" x14ac:dyDescent="0.25">
      <c r="A49" s="307"/>
      <c r="B49" s="25">
        <v>47</v>
      </c>
      <c r="D49" s="9">
        <v>1</v>
      </c>
      <c r="E49" s="25">
        <v>4</v>
      </c>
      <c r="F49" s="90">
        <f>($L$31*$B$73+$M$31*$B$74)*$B$107</f>
        <v>3.5714285714285712E-2</v>
      </c>
      <c r="G49" s="28">
        <f>($L$32*$B$68+$M$32*$B$71)*$B$110</f>
        <v>0.5</v>
      </c>
      <c r="H49" s="28">
        <f>($L$32*0+$M$32*0)*$B$107</f>
        <v>0</v>
      </c>
      <c r="I49" s="91">
        <f>($L$31*$B$73+$M$31*$B$74)*$B$110</f>
        <v>3.5714285714285712E-2</v>
      </c>
      <c r="J49" s="28">
        <f t="shared" si="0"/>
        <v>0</v>
      </c>
      <c r="K49" s="28">
        <f t="shared" si="1"/>
        <v>0.4642857142857143</v>
      </c>
      <c r="L49" s="108">
        <f t="shared" si="4"/>
        <v>3.8461538461538457E-2</v>
      </c>
      <c r="M49" s="30">
        <f t="shared" si="2"/>
        <v>0.96153846153846156</v>
      </c>
      <c r="N49" s="28">
        <f t="shared" si="5"/>
        <v>1.3736263736263735E-3</v>
      </c>
      <c r="O49" s="28">
        <f t="shared" si="6"/>
        <v>1.7857142857142856E-2</v>
      </c>
      <c r="P49" s="28">
        <f t="shared" si="3"/>
        <v>1.9230769230769228E-2</v>
      </c>
      <c r="Q49" s="28">
        <f>PRODUCT(NodeProb_LLL3!D59:G59)</f>
        <v>5.9455128205128244E-2</v>
      </c>
      <c r="R49" s="28">
        <f t="shared" si="7"/>
        <v>1.1433678500986199E-3</v>
      </c>
      <c r="S49" s="302"/>
    </row>
    <row r="50" spans="1:19" s="29" customFormat="1" x14ac:dyDescent="0.25">
      <c r="A50" s="307"/>
      <c r="B50" s="29">
        <v>48</v>
      </c>
      <c r="D50" s="58">
        <v>1</v>
      </c>
      <c r="E50" s="29">
        <v>4</v>
      </c>
      <c r="F50" s="92">
        <f>($L$33*$B$74+$M$33*$B$74)*$B$107</f>
        <v>0</v>
      </c>
      <c r="G50" s="30">
        <f>($L$34*1+$M$34*1)*$B$110</f>
        <v>1</v>
      </c>
      <c r="H50" s="30">
        <f>($L$34*0+$M$34*0)*$B$107</f>
        <v>0</v>
      </c>
      <c r="I50" s="93">
        <f>($L$33*$B$72+$M$33*$B$72)*$B$110</f>
        <v>0.75</v>
      </c>
      <c r="J50" s="28">
        <f t="shared" si="0"/>
        <v>0</v>
      </c>
      <c r="K50" s="28">
        <f t="shared" si="1"/>
        <v>1</v>
      </c>
      <c r="L50" s="108">
        <f t="shared" si="4"/>
        <v>0</v>
      </c>
      <c r="M50" s="30">
        <f t="shared" si="2"/>
        <v>1</v>
      </c>
      <c r="N50" s="28">
        <f t="shared" si="5"/>
        <v>0</v>
      </c>
      <c r="O50" s="28">
        <f t="shared" si="6"/>
        <v>0</v>
      </c>
      <c r="P50" s="30">
        <f t="shared" si="3"/>
        <v>0</v>
      </c>
      <c r="Q50" s="30">
        <f>PRODUCT(NodeProb_LLL3!D63:G63)</f>
        <v>6.554487179487184E-2</v>
      </c>
      <c r="R50" s="30">
        <f t="shared" si="7"/>
        <v>0</v>
      </c>
      <c r="S50" s="304"/>
    </row>
    <row r="51" spans="1:19" x14ac:dyDescent="0.25">
      <c r="A51" s="308" t="s">
        <v>57</v>
      </c>
      <c r="B51" s="25">
        <v>49</v>
      </c>
      <c r="D51" s="9">
        <v>1</v>
      </c>
      <c r="E51" s="25">
        <v>3</v>
      </c>
      <c r="F51" s="88">
        <f>$J$35</f>
        <v>1</v>
      </c>
      <c r="G51" s="82">
        <f>$L$36*$K$5+$M$36*$K$6</f>
        <v>0.50961538461538458</v>
      </c>
      <c r="H51" s="82">
        <f>$J$36</f>
        <v>0.4642857142857143</v>
      </c>
      <c r="I51" s="89">
        <f>$L$35*$K$3+$M$35*$K$4</f>
        <v>0</v>
      </c>
      <c r="J51" s="28">
        <f t="shared" si="0"/>
        <v>0.49038461538461542</v>
      </c>
      <c r="K51" s="28">
        <f t="shared" si="1"/>
        <v>0</v>
      </c>
      <c r="L51" s="108">
        <f t="shared" si="4"/>
        <v>0.52435897435897438</v>
      </c>
      <c r="M51" s="30">
        <f t="shared" si="2"/>
        <v>0.47564102564102562</v>
      </c>
      <c r="N51" s="28">
        <f t="shared" si="5"/>
        <v>0.25480769230769229</v>
      </c>
      <c r="O51" s="28">
        <f t="shared" si="6"/>
        <v>0.24239398422090727</v>
      </c>
      <c r="P51" s="28">
        <f t="shared" si="3"/>
        <v>0.49720167652859959</v>
      </c>
      <c r="Q51" s="28">
        <f>PRODUCT(NodeProb_LLL3!E3:G3)</f>
        <v>0.12499999999999992</v>
      </c>
      <c r="R51" s="28">
        <f t="shared" si="7"/>
        <v>6.2150209566074907E-2</v>
      </c>
      <c r="S51" s="302">
        <f>SUM(R51:R58)</f>
        <v>0.49720167652859959</v>
      </c>
    </row>
    <row r="52" spans="1:19" x14ac:dyDescent="0.25">
      <c r="A52" s="303"/>
      <c r="B52" s="25">
        <v>50</v>
      </c>
      <c r="D52" s="9">
        <v>1</v>
      </c>
      <c r="E52" s="25">
        <v>3</v>
      </c>
      <c r="F52" s="90">
        <f>$L$37*$J$7+$M$37*$J$8</f>
        <v>0.50961538461538458</v>
      </c>
      <c r="G52" s="28">
        <f>$K$38</f>
        <v>1</v>
      </c>
      <c r="H52" s="28">
        <f>$L$38*$J$9+$M$38*$J$10</f>
        <v>0</v>
      </c>
      <c r="I52" s="91">
        <f>$K$37</f>
        <v>0.4642857142857143</v>
      </c>
      <c r="J52" s="28">
        <f t="shared" si="0"/>
        <v>0</v>
      </c>
      <c r="K52" s="28">
        <f t="shared" si="1"/>
        <v>0.49038461538461542</v>
      </c>
      <c r="L52" s="108">
        <f t="shared" si="4"/>
        <v>0.47564102564102562</v>
      </c>
      <c r="M52" s="30">
        <f t="shared" si="2"/>
        <v>0.52435897435897438</v>
      </c>
      <c r="N52" s="28">
        <f t="shared" si="5"/>
        <v>0.24239398422090727</v>
      </c>
      <c r="O52" s="28">
        <f t="shared" si="6"/>
        <v>0.25480769230769229</v>
      </c>
      <c r="P52" s="28">
        <f t="shared" si="3"/>
        <v>0.49720167652859959</v>
      </c>
      <c r="Q52" s="28">
        <f>PRODUCT(NodeProb_LLL3!E11:G11)</f>
        <v>0.12500000000000008</v>
      </c>
      <c r="R52" s="28">
        <f t="shared" si="7"/>
        <v>6.215020956607499E-2</v>
      </c>
      <c r="S52" s="302"/>
    </row>
    <row r="53" spans="1:19" x14ac:dyDescent="0.25">
      <c r="A53" s="303"/>
      <c r="B53" s="25">
        <v>51</v>
      </c>
      <c r="D53" s="9">
        <v>1</v>
      </c>
      <c r="E53" s="25">
        <v>4</v>
      </c>
      <c r="F53" s="90">
        <f>$J$39</f>
        <v>1</v>
      </c>
      <c r="G53" s="28">
        <f>$L$40*$K$13+$M$40*$K$14</f>
        <v>0.50961538461538458</v>
      </c>
      <c r="H53" s="28">
        <f>$J$40</f>
        <v>0.4642857142857143</v>
      </c>
      <c r="I53" s="91">
        <f>$L$39*$K$11+$M$39*$K$12</f>
        <v>0</v>
      </c>
      <c r="J53" s="28">
        <f t="shared" si="0"/>
        <v>0.49038461538461542</v>
      </c>
      <c r="K53" s="28">
        <f t="shared" si="1"/>
        <v>0</v>
      </c>
      <c r="L53" s="108">
        <f t="shared" si="4"/>
        <v>0.52435897435897438</v>
      </c>
      <c r="M53" s="30">
        <f t="shared" si="2"/>
        <v>0.47564102564102562</v>
      </c>
      <c r="N53" s="28">
        <f t="shared" si="5"/>
        <v>0.25480769230769229</v>
      </c>
      <c r="O53" s="28">
        <f t="shared" si="6"/>
        <v>0.24239398422090727</v>
      </c>
      <c r="P53" s="28">
        <f t="shared" si="3"/>
        <v>0.49720167652859959</v>
      </c>
      <c r="Q53" s="28">
        <f>PRODUCT(NodeProb_LLL3!E19:G19)</f>
        <v>0.12499999999999992</v>
      </c>
      <c r="R53" s="28">
        <f t="shared" si="7"/>
        <v>6.2150209566074907E-2</v>
      </c>
      <c r="S53" s="302"/>
    </row>
    <row r="54" spans="1:19" x14ac:dyDescent="0.25">
      <c r="A54" s="303"/>
      <c r="B54" s="25">
        <v>52</v>
      </c>
      <c r="D54" s="9">
        <v>1</v>
      </c>
      <c r="E54" s="25">
        <v>4</v>
      </c>
      <c r="F54" s="90">
        <f>$L$41*$J$15+$M$41*$J$16</f>
        <v>0.50961538461538458</v>
      </c>
      <c r="G54" s="28">
        <f>$K$42</f>
        <v>1</v>
      </c>
      <c r="H54" s="28">
        <f>$L$42*$J$17+$M$42*$J$18</f>
        <v>0</v>
      </c>
      <c r="I54" s="91">
        <f>$K$41</f>
        <v>0.4642857142857143</v>
      </c>
      <c r="J54" s="28">
        <f t="shared" si="0"/>
        <v>0</v>
      </c>
      <c r="K54" s="28">
        <f t="shared" si="1"/>
        <v>0.49038461538461542</v>
      </c>
      <c r="L54" s="108">
        <f t="shared" si="4"/>
        <v>0.47564102564102562</v>
      </c>
      <c r="M54" s="30">
        <f t="shared" si="2"/>
        <v>0.52435897435897438</v>
      </c>
      <c r="N54" s="28">
        <f t="shared" si="5"/>
        <v>0.24239398422090727</v>
      </c>
      <c r="O54" s="28">
        <f t="shared" si="6"/>
        <v>0.25480769230769229</v>
      </c>
      <c r="P54" s="28">
        <f t="shared" si="3"/>
        <v>0.49720167652859959</v>
      </c>
      <c r="Q54" s="28">
        <f>PRODUCT(NodeProb_LLL3!E27:G27)</f>
        <v>0.12500000000000008</v>
      </c>
      <c r="R54" s="28">
        <f t="shared" si="7"/>
        <v>6.215020956607499E-2</v>
      </c>
      <c r="S54" s="302"/>
    </row>
    <row r="55" spans="1:19" x14ac:dyDescent="0.25">
      <c r="A55" s="303"/>
      <c r="B55" s="25">
        <v>53</v>
      </c>
      <c r="D55" s="9">
        <v>2</v>
      </c>
      <c r="E55" s="25">
        <v>3</v>
      </c>
      <c r="F55" s="90">
        <f>$J$43</f>
        <v>1</v>
      </c>
      <c r="G55" s="28">
        <f>$L$44*$K$21+$M$44*$K$22</f>
        <v>0.50961538461538458</v>
      </c>
      <c r="H55" s="28">
        <f>$J$44</f>
        <v>0.4642857142857143</v>
      </c>
      <c r="I55" s="91">
        <f>$L$43*$K$19+$M$43*$K$20</f>
        <v>0</v>
      </c>
      <c r="J55" s="28">
        <f t="shared" si="0"/>
        <v>0.49038461538461542</v>
      </c>
      <c r="K55" s="28">
        <f t="shared" si="1"/>
        <v>0</v>
      </c>
      <c r="L55" s="108">
        <f t="shared" si="4"/>
        <v>0.52435897435897438</v>
      </c>
      <c r="M55" s="30">
        <f t="shared" si="2"/>
        <v>0.47564102564102562</v>
      </c>
      <c r="N55" s="28">
        <f t="shared" si="5"/>
        <v>0.25480769230769229</v>
      </c>
      <c r="O55" s="28">
        <f t="shared" si="6"/>
        <v>0.24239398422090727</v>
      </c>
      <c r="P55" s="28">
        <f t="shared" si="3"/>
        <v>0.49720167652859959</v>
      </c>
      <c r="Q55" s="28">
        <f>PRODUCT(NodeProb_LLL3!E35:G35)</f>
        <v>0.12499999999999992</v>
      </c>
      <c r="R55" s="28">
        <f t="shared" si="7"/>
        <v>6.2150209566074907E-2</v>
      </c>
      <c r="S55" s="302"/>
    </row>
    <row r="56" spans="1:19" x14ac:dyDescent="0.25">
      <c r="A56" s="303"/>
      <c r="B56" s="25">
        <v>54</v>
      </c>
      <c r="D56" s="9">
        <v>2</v>
      </c>
      <c r="E56" s="25">
        <v>3</v>
      </c>
      <c r="F56" s="90">
        <f>$L$45*$J$23+$M$45*$J$24</f>
        <v>0.50961538461538458</v>
      </c>
      <c r="G56" s="28">
        <f>$K$46</f>
        <v>1</v>
      </c>
      <c r="H56" s="28">
        <f>$L$46*$J$25+$M$46*$J$26</f>
        <v>0</v>
      </c>
      <c r="I56" s="91">
        <f>$K$45</f>
        <v>0.4642857142857143</v>
      </c>
      <c r="J56" s="28">
        <f t="shared" si="0"/>
        <v>0</v>
      </c>
      <c r="K56" s="28">
        <f t="shared" si="1"/>
        <v>0.49038461538461542</v>
      </c>
      <c r="L56" s="108">
        <f t="shared" si="4"/>
        <v>0.47564102564102562</v>
      </c>
      <c r="M56" s="30">
        <f t="shared" si="2"/>
        <v>0.52435897435897438</v>
      </c>
      <c r="N56" s="28">
        <f t="shared" si="5"/>
        <v>0.24239398422090727</v>
      </c>
      <c r="O56" s="28">
        <f t="shared" si="6"/>
        <v>0.25480769230769229</v>
      </c>
      <c r="P56" s="28">
        <f t="shared" si="3"/>
        <v>0.49720167652859959</v>
      </c>
      <c r="Q56" s="28">
        <f>PRODUCT(NodeProb_LLL3!E43:G43)</f>
        <v>0.12500000000000008</v>
      </c>
      <c r="R56" s="28">
        <f t="shared" si="7"/>
        <v>6.215020956607499E-2</v>
      </c>
      <c r="S56" s="302"/>
    </row>
    <row r="57" spans="1:19" x14ac:dyDescent="0.25">
      <c r="A57" s="303"/>
      <c r="B57" s="25">
        <v>55</v>
      </c>
      <c r="D57" s="9">
        <v>2</v>
      </c>
      <c r="E57" s="25">
        <v>4</v>
      </c>
      <c r="F57" s="90">
        <f>$J$47</f>
        <v>1</v>
      </c>
      <c r="G57" s="28">
        <f>$L$48*$K$29+$M$48*$K$30</f>
        <v>0.50961538461538458</v>
      </c>
      <c r="H57" s="28">
        <f>$J$48</f>
        <v>0.4642857142857143</v>
      </c>
      <c r="I57" s="91">
        <f>$L$47*$K$27+$M$47*$K$28</f>
        <v>0</v>
      </c>
      <c r="J57" s="28">
        <f t="shared" si="0"/>
        <v>0.49038461538461542</v>
      </c>
      <c r="K57" s="28">
        <f t="shared" si="1"/>
        <v>0</v>
      </c>
      <c r="L57" s="108">
        <f t="shared" si="4"/>
        <v>0.52435897435897438</v>
      </c>
      <c r="M57" s="30">
        <f t="shared" si="2"/>
        <v>0.47564102564102562</v>
      </c>
      <c r="N57" s="28">
        <f t="shared" si="5"/>
        <v>0.25480769230769229</v>
      </c>
      <c r="O57" s="28">
        <f t="shared" si="6"/>
        <v>0.24239398422090727</v>
      </c>
      <c r="P57" s="28">
        <f t="shared" si="3"/>
        <v>0.49720167652859959</v>
      </c>
      <c r="Q57" s="28">
        <f>PRODUCT(NodeProb_LLL3!E51:G51)</f>
        <v>0.12499999999999992</v>
      </c>
      <c r="R57" s="28">
        <f t="shared" si="7"/>
        <v>6.2150209566074907E-2</v>
      </c>
      <c r="S57" s="302"/>
    </row>
    <row r="58" spans="1:19" s="29" customFormat="1" x14ac:dyDescent="0.25">
      <c r="A58" s="309"/>
      <c r="B58" s="29">
        <v>56</v>
      </c>
      <c r="D58" s="58">
        <v>2</v>
      </c>
      <c r="E58" s="29">
        <v>4</v>
      </c>
      <c r="F58" s="92">
        <f>$L$49*$J$31+$M$49*$J$32</f>
        <v>0.50961538461538458</v>
      </c>
      <c r="G58" s="30">
        <f>$K$50</f>
        <v>1</v>
      </c>
      <c r="H58" s="30">
        <f>$L$50*$J$33+$M$50*$J$34</f>
        <v>0</v>
      </c>
      <c r="I58" s="93">
        <f>$K$49</f>
        <v>0.4642857142857143</v>
      </c>
      <c r="J58" s="28">
        <f t="shared" si="0"/>
        <v>0</v>
      </c>
      <c r="K58" s="28">
        <f t="shared" si="1"/>
        <v>0.49038461538461542</v>
      </c>
      <c r="L58" s="108">
        <f t="shared" si="4"/>
        <v>0.47564102564102562</v>
      </c>
      <c r="M58" s="30">
        <f t="shared" si="2"/>
        <v>0.52435897435897438</v>
      </c>
      <c r="N58" s="28">
        <f t="shared" si="5"/>
        <v>0.24239398422090727</v>
      </c>
      <c r="O58" s="28">
        <f t="shared" si="6"/>
        <v>0.25480769230769229</v>
      </c>
      <c r="P58" s="30">
        <f t="shared" si="3"/>
        <v>0.49720167652859959</v>
      </c>
      <c r="Q58" s="30">
        <f>PRODUCT(NodeProb_LLL3!E59:G59)</f>
        <v>0.12500000000000008</v>
      </c>
      <c r="R58" s="30">
        <f t="shared" si="7"/>
        <v>6.215020956607499E-2</v>
      </c>
      <c r="S58" s="304"/>
    </row>
    <row r="59" spans="1:19" x14ac:dyDescent="0.25">
      <c r="A59" s="308" t="s">
        <v>58</v>
      </c>
      <c r="B59" s="25">
        <v>57</v>
      </c>
      <c r="D59" s="9">
        <v>2</v>
      </c>
      <c r="E59" s="25">
        <v>4</v>
      </c>
      <c r="F59" s="88">
        <f>$L$51*($L$35*$J$3+$M$35*$J$4)+$M$51*($L$36*$J$5+$M$36*$J$6)</f>
        <v>9.1469428007889472E-3</v>
      </c>
      <c r="G59" s="82">
        <f>$L$52*($L$37*$K$7+$M$37*$K$8)+$M$52*($L$38*$K$9+$M$38*$K$10)</f>
        <v>9.1469428007889524E-3</v>
      </c>
      <c r="H59" s="82">
        <f>$L$52*$J$37+$M$52*$J$38</f>
        <v>0</v>
      </c>
      <c r="I59" s="89">
        <f>$L$51*$K$35+$M$51*$K$36</f>
        <v>0</v>
      </c>
      <c r="J59" s="28">
        <f t="shared" si="0"/>
        <v>-5.2041704279304213E-18</v>
      </c>
      <c r="K59" s="28">
        <f t="shared" si="1"/>
        <v>0</v>
      </c>
      <c r="L59" s="108">
        <f t="shared" si="4"/>
        <v>0.49999999999999967</v>
      </c>
      <c r="M59" s="30">
        <f t="shared" si="2"/>
        <v>0.50000000000000033</v>
      </c>
      <c r="N59" s="28">
        <f t="shared" si="5"/>
        <v>4.5734714003944762E-3</v>
      </c>
      <c r="O59" s="28">
        <f t="shared" si="6"/>
        <v>4.5734714003944788E-3</v>
      </c>
      <c r="P59" s="28">
        <f t="shared" si="3"/>
        <v>9.1469428007889542E-3</v>
      </c>
      <c r="Q59" s="28">
        <f>PRODUCT(NodeProb_LLL3!F3:G3)</f>
        <v>0.25</v>
      </c>
      <c r="R59" s="28">
        <f t="shared" si="7"/>
        <v>2.2867357001972385E-3</v>
      </c>
      <c r="S59" s="302">
        <f>SUM(R59:R62)</f>
        <v>9.1469428007889542E-3</v>
      </c>
    </row>
    <row r="60" spans="1:19" x14ac:dyDescent="0.25">
      <c r="A60" s="303"/>
      <c r="B60" s="25">
        <v>58</v>
      </c>
      <c r="D60" s="9">
        <v>2</v>
      </c>
      <c r="E60" s="25">
        <v>3</v>
      </c>
      <c r="F60" s="90">
        <f>$L$53*($L$39*$J$11+$M$39*$J$12)+$M$53*($L$40*$J$13+$M$40*$J$14)</f>
        <v>9.1469428007889472E-3</v>
      </c>
      <c r="G60" s="28">
        <f>$L$54*($L$41*$K$15+$M$41*$K$16)+$M$54*($L$42*$K$17+$M$42*$K$18)</f>
        <v>9.1469428007889524E-3</v>
      </c>
      <c r="H60" s="28">
        <f>$L$54*$J$41+$M$54*$J$42</f>
        <v>0</v>
      </c>
      <c r="I60" s="91">
        <f>$L$53*$K$39+$M$53*$K$40</f>
        <v>0</v>
      </c>
      <c r="J60" s="28">
        <f t="shared" si="0"/>
        <v>-5.2041704279304213E-18</v>
      </c>
      <c r="K60" s="28">
        <f t="shared" si="1"/>
        <v>0</v>
      </c>
      <c r="L60" s="108">
        <f t="shared" si="4"/>
        <v>0.49999999999999967</v>
      </c>
      <c r="M60" s="30">
        <f t="shared" si="2"/>
        <v>0.50000000000000033</v>
      </c>
      <c r="N60" s="28">
        <f t="shared" si="5"/>
        <v>4.5734714003944762E-3</v>
      </c>
      <c r="O60" s="28">
        <f t="shared" si="6"/>
        <v>4.5734714003944788E-3</v>
      </c>
      <c r="P60" s="28">
        <f t="shared" si="3"/>
        <v>9.1469428007889542E-3</v>
      </c>
      <c r="Q60" s="28">
        <f>PRODUCT(NodeProb_LLL3!F19:G19)</f>
        <v>0.25</v>
      </c>
      <c r="R60" s="28">
        <f t="shared" si="7"/>
        <v>2.2867357001972385E-3</v>
      </c>
      <c r="S60" s="302"/>
    </row>
    <row r="61" spans="1:19" x14ac:dyDescent="0.25">
      <c r="A61" s="303"/>
      <c r="B61" s="25">
        <v>59</v>
      </c>
      <c r="D61" s="9">
        <v>1</v>
      </c>
      <c r="E61" s="25">
        <v>4</v>
      </c>
      <c r="F61" s="90">
        <f>$L$55*($L$43*$J$19+$M$43*$J$20)+$M$55*($L$44*$J$21+$M$44*$J$22)</f>
        <v>9.1469428007889472E-3</v>
      </c>
      <c r="G61" s="28">
        <f>$L$56*($L$45*$K$23+$M$45*$K$24)+$M$56*($L$46*$K$25+$M$46*$K$26)</f>
        <v>9.1469428007889524E-3</v>
      </c>
      <c r="H61" s="28">
        <f>$L$56*$J$45+$M$56*$J$46</f>
        <v>0</v>
      </c>
      <c r="I61" s="91">
        <f>$L$55*$K$43+$M$55*$K$44</f>
        <v>0</v>
      </c>
      <c r="J61" s="28">
        <f t="shared" si="0"/>
        <v>-5.2041704279304213E-18</v>
      </c>
      <c r="K61" s="28">
        <f t="shared" si="1"/>
        <v>0</v>
      </c>
      <c r="L61" s="108">
        <f t="shared" si="4"/>
        <v>0.49999999999999967</v>
      </c>
      <c r="M61" s="30">
        <f t="shared" si="2"/>
        <v>0.50000000000000033</v>
      </c>
      <c r="N61" s="28">
        <f t="shared" si="5"/>
        <v>4.5734714003944762E-3</v>
      </c>
      <c r="O61" s="28">
        <f t="shared" si="6"/>
        <v>4.5734714003944788E-3</v>
      </c>
      <c r="P61" s="28">
        <f t="shared" si="3"/>
        <v>9.1469428007889542E-3</v>
      </c>
      <c r="Q61" s="28">
        <f>PRODUCT(NodeProb_LLL3!F35:G35)</f>
        <v>0.25</v>
      </c>
      <c r="R61" s="28">
        <f t="shared" si="7"/>
        <v>2.2867357001972385E-3</v>
      </c>
      <c r="S61" s="302"/>
    </row>
    <row r="62" spans="1:19" s="29" customFormat="1" x14ac:dyDescent="0.25">
      <c r="A62" s="309"/>
      <c r="B62" s="29">
        <v>60</v>
      </c>
      <c r="D62" s="58">
        <v>1</v>
      </c>
      <c r="E62" s="29">
        <v>3</v>
      </c>
      <c r="F62" s="92">
        <f>$L$57*($L$47*$J$27+$M$47*$J$28)+$M$57*($L$48*$J$29+$M$48*$J$30)</f>
        <v>9.1469428007889472E-3</v>
      </c>
      <c r="G62" s="30">
        <f>$L$58*($L$49*$K$31+$M$49*$K$32)+$M$58*($L$50*$K$33+$M$50*$K$34)</f>
        <v>9.1469428007889524E-3</v>
      </c>
      <c r="H62" s="30">
        <f>$L$58*$J$49+$M$58*$J$50</f>
        <v>0</v>
      </c>
      <c r="I62" s="93">
        <f>$L$57*$K$47+$M$57*$K$48</f>
        <v>0</v>
      </c>
      <c r="J62" s="28">
        <f t="shared" si="0"/>
        <v>-5.2041704279304213E-18</v>
      </c>
      <c r="K62" s="28">
        <f t="shared" si="1"/>
        <v>0</v>
      </c>
      <c r="L62" s="108">
        <f t="shared" si="4"/>
        <v>0.49999999999999967</v>
      </c>
      <c r="M62" s="30">
        <f t="shared" si="2"/>
        <v>0.50000000000000033</v>
      </c>
      <c r="N62" s="28">
        <f t="shared" si="5"/>
        <v>4.5734714003944762E-3</v>
      </c>
      <c r="O62" s="28">
        <f t="shared" si="6"/>
        <v>4.5734714003944788E-3</v>
      </c>
      <c r="P62" s="30">
        <f t="shared" si="3"/>
        <v>9.1469428007889542E-3</v>
      </c>
      <c r="Q62" s="30">
        <f>PRODUCT(NodeProb_LLL3!F51:G51)</f>
        <v>0.25</v>
      </c>
      <c r="R62" s="30">
        <f t="shared" si="7"/>
        <v>2.2867357001972385E-3</v>
      </c>
      <c r="S62" s="304"/>
    </row>
    <row r="63" spans="1:19" x14ac:dyDescent="0.25">
      <c r="A63" s="308" t="s">
        <v>59</v>
      </c>
      <c r="B63" s="25">
        <v>61</v>
      </c>
      <c r="D63" s="9">
        <v>3</v>
      </c>
      <c r="E63" s="25">
        <v>4</v>
      </c>
      <c r="F63" s="36">
        <f>$L$59*$K$51+$M$59*$K$52</f>
        <v>0.24519230769230788</v>
      </c>
      <c r="G63" s="36">
        <f>$L$60*$K$53+$M$60*$K$54</f>
        <v>0.24519230769230788</v>
      </c>
      <c r="H63" s="36">
        <f>$K$60</f>
        <v>0</v>
      </c>
      <c r="I63" s="36">
        <f>$K$59</f>
        <v>0</v>
      </c>
      <c r="J63" s="28">
        <f t="shared" si="0"/>
        <v>0</v>
      </c>
      <c r="K63" s="28">
        <f t="shared" si="1"/>
        <v>0</v>
      </c>
      <c r="L63" s="108">
        <f t="shared" si="4"/>
        <v>0.5</v>
      </c>
      <c r="M63" s="30">
        <f t="shared" si="2"/>
        <v>0.5</v>
      </c>
      <c r="N63" s="28">
        <f t="shared" si="5"/>
        <v>0.12259615384615394</v>
      </c>
      <c r="O63" s="28">
        <f t="shared" si="6"/>
        <v>0.12259615384615394</v>
      </c>
      <c r="P63" s="28">
        <f t="shared" si="3"/>
        <v>0.24519230769230788</v>
      </c>
      <c r="Q63" s="28">
        <f>NodeProb_LLL3!G3</f>
        <v>0.5</v>
      </c>
      <c r="R63" s="28">
        <f t="shared" si="7"/>
        <v>0.12259615384615394</v>
      </c>
      <c r="S63" s="302">
        <f>SUM(R63:R64)</f>
        <v>0.24519230769230788</v>
      </c>
    </row>
    <row r="64" spans="1:19" s="29" customFormat="1" x14ac:dyDescent="0.25">
      <c r="A64" s="309"/>
      <c r="B64" s="29">
        <v>62</v>
      </c>
      <c r="D64" s="58">
        <v>3</v>
      </c>
      <c r="E64" s="29">
        <v>4</v>
      </c>
      <c r="F64" s="75">
        <f>$L$61*$K$55+$M$61*$K$56</f>
        <v>0.24519230769230788</v>
      </c>
      <c r="G64" s="75">
        <f>$L$62*$K$57+$M$62*$K$58</f>
        <v>0.24519230769230788</v>
      </c>
      <c r="H64" s="75">
        <f>$K$62</f>
        <v>0</v>
      </c>
      <c r="I64" s="75">
        <f>$K$61</f>
        <v>0</v>
      </c>
      <c r="J64" s="28">
        <f t="shared" si="0"/>
        <v>0</v>
      </c>
      <c r="K64" s="28">
        <f t="shared" si="1"/>
        <v>0</v>
      </c>
      <c r="L64" s="108">
        <f t="shared" si="4"/>
        <v>0.5</v>
      </c>
      <c r="M64" s="30">
        <f t="shared" si="2"/>
        <v>0.5</v>
      </c>
      <c r="N64" s="28">
        <f t="shared" si="5"/>
        <v>0.12259615384615394</v>
      </c>
      <c r="O64" s="28">
        <f t="shared" si="6"/>
        <v>0.12259615384615394</v>
      </c>
      <c r="P64" s="30">
        <f t="shared" si="3"/>
        <v>0.24519230769230788</v>
      </c>
      <c r="Q64" s="30">
        <f>NodeProb_LLL3!G35</f>
        <v>0.5</v>
      </c>
      <c r="R64" s="30">
        <f t="shared" si="7"/>
        <v>0.12259615384615394</v>
      </c>
      <c r="S64" s="302"/>
    </row>
    <row r="65" spans="1:19" s="29" customFormat="1" x14ac:dyDescent="0.25">
      <c r="A65" s="188" t="s">
        <v>60</v>
      </c>
      <c r="B65" s="29">
        <v>63</v>
      </c>
      <c r="D65" s="29">
        <v>1</v>
      </c>
      <c r="E65" s="29">
        <v>2</v>
      </c>
      <c r="F65" s="75">
        <f>$L$63*($L$59*$J$51+$M$59*$J$52)+$M$63*($L$60*$J$53+$M$60*$J$54)</f>
        <v>0.24519230769230754</v>
      </c>
      <c r="G65" s="75">
        <f>$L$64*($L$61*$J$55+$M$61*$J$56)+$M$64*($L$62*$J$57+$M$62*$J$58)</f>
        <v>0.24519230769230754</v>
      </c>
      <c r="H65" s="75">
        <f>$L$64*$J$61+$M$64*$J$62</f>
        <v>-5.2041704279304213E-18</v>
      </c>
      <c r="I65" s="75">
        <f>$L$63*$J$59+$M$63*$J$60</f>
        <v>-5.2041704279304213E-18</v>
      </c>
      <c r="J65" s="28">
        <f t="shared" si="0"/>
        <v>0</v>
      </c>
      <c r="K65" s="28">
        <f t="shared" si="1"/>
        <v>-5.2041704279304213E-18</v>
      </c>
      <c r="L65" s="108">
        <f t="shared" si="4"/>
        <v>0.5</v>
      </c>
      <c r="M65" s="30">
        <f t="shared" si="2"/>
        <v>0.5</v>
      </c>
      <c r="N65" s="28">
        <f t="shared" si="5"/>
        <v>0.12259615384615377</v>
      </c>
      <c r="O65" s="28">
        <f t="shared" si="6"/>
        <v>0.12259615384615377</v>
      </c>
      <c r="P65" s="30">
        <f t="shared" si="3"/>
        <v>0.24519230769230754</v>
      </c>
      <c r="Q65" s="30">
        <v>1</v>
      </c>
      <c r="R65" s="30">
        <f t="shared" si="7"/>
        <v>0.24519230769230754</v>
      </c>
      <c r="S65" s="76">
        <f>R65</f>
        <v>0.24519230769230754</v>
      </c>
    </row>
    <row r="66" spans="1:19" x14ac:dyDescent="0.25">
      <c r="R66" s="24" t="s">
        <v>17</v>
      </c>
      <c r="S66" s="31">
        <f>SUM(S3:S65)</f>
        <v>1.5</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row>
    <row r="72" spans="1:19" x14ac:dyDescent="0.25">
      <c r="A72" s="14" t="s">
        <v>28</v>
      </c>
      <c r="B72" s="15">
        <f>(1+$B$68)/2</f>
        <v>0.75</v>
      </c>
    </row>
    <row r="73" spans="1:19" x14ac:dyDescent="0.25">
      <c r="A73" s="16" t="s">
        <v>21</v>
      </c>
      <c r="B73" s="15">
        <f>($B$68+$B$69)/3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0</v>
      </c>
    </row>
    <row r="78" spans="1:19" x14ac:dyDescent="0.25">
      <c r="A78" s="43"/>
      <c r="C78" s="25" t="s">
        <v>34</v>
      </c>
      <c r="D78" s="55">
        <f>$K$65</f>
        <v>-5.2041704279304213E-18</v>
      </c>
    </row>
    <row r="79" spans="1:19" x14ac:dyDescent="0.25">
      <c r="A79" s="43"/>
      <c r="C79" s="25" t="s">
        <v>35</v>
      </c>
      <c r="D79" s="55">
        <f>$L$65*$J$63+$M$65*$J$64</f>
        <v>0</v>
      </c>
    </row>
    <row r="80" spans="1:19" ht="16.5" thickBot="1" x14ac:dyDescent="0.3">
      <c r="A80" s="33"/>
      <c r="B80" s="53"/>
      <c r="C80" s="53" t="s">
        <v>36</v>
      </c>
      <c r="D80" s="56">
        <f>$L$65*$K$63+$M$65*$K$64</f>
        <v>0</v>
      </c>
    </row>
    <row r="81" spans="1:16" ht="16.5" thickBot="1" x14ac:dyDescent="0.3"/>
    <row r="82" spans="1:16" ht="18" x14ac:dyDescent="0.25">
      <c r="A82" s="49" t="s">
        <v>37</v>
      </c>
      <c r="B82" s="50" t="s">
        <v>8</v>
      </c>
      <c r="C82" s="51" t="s">
        <v>53</v>
      </c>
      <c r="D82" s="37"/>
      <c r="E82" s="37" t="s">
        <v>38</v>
      </c>
      <c r="F82" s="52">
        <f>AVERAGE(B83:B86)</f>
        <v>-1.3010426069826053E-18</v>
      </c>
    </row>
    <row r="83" spans="1:16" x14ac:dyDescent="0.25">
      <c r="A83" s="40" t="s">
        <v>5</v>
      </c>
      <c r="B83" s="31">
        <f>D77</f>
        <v>0</v>
      </c>
      <c r="C83" s="28">
        <f>(B83-$F$82)*(B83-$F$82)</f>
        <v>1.692711865184094E-36</v>
      </c>
      <c r="F83" s="41"/>
    </row>
    <row r="84" spans="1:16" x14ac:dyDescent="0.25">
      <c r="A84" s="40" t="s">
        <v>4</v>
      </c>
      <c r="B84" s="31">
        <f>D78</f>
        <v>-5.2041704279304213E-18</v>
      </c>
      <c r="C84" s="28">
        <f>(B84-$F$82)*(B84-$F$82)</f>
        <v>1.5234406786656846E-35</v>
      </c>
      <c r="F84" s="41"/>
    </row>
    <row r="85" spans="1:16" x14ac:dyDescent="0.25">
      <c r="A85" s="40" t="s">
        <v>3</v>
      </c>
      <c r="B85" s="31">
        <f>D79</f>
        <v>0</v>
      </c>
      <c r="C85" s="28">
        <f>(B85-$F$82)*(B85-$F$82)</f>
        <v>1.692711865184094E-36</v>
      </c>
      <c r="F85" s="41"/>
    </row>
    <row r="86" spans="1:16" x14ac:dyDescent="0.25">
      <c r="A86" s="40" t="s">
        <v>2</v>
      </c>
      <c r="B86" s="31">
        <f>D80</f>
        <v>0</v>
      </c>
      <c r="C86" s="28">
        <f>(B86-$F$82)*(B86-$F$82)</f>
        <v>1.692711865184094E-36</v>
      </c>
      <c r="F86" s="41"/>
    </row>
    <row r="87" spans="1:16" x14ac:dyDescent="0.25">
      <c r="A87" s="43"/>
      <c r="B87" s="24" t="s">
        <v>39</v>
      </c>
      <c r="C87" s="28">
        <f>SUM(C83:C86)</f>
        <v>2.0312542382209128E-35</v>
      </c>
      <c r="F87" s="41"/>
    </row>
    <row r="88" spans="1:16" x14ac:dyDescent="0.25">
      <c r="A88" s="44"/>
      <c r="B88" s="24" t="s">
        <v>40</v>
      </c>
      <c r="C88" s="28">
        <f>C87/4</f>
        <v>5.078135595552282E-36</v>
      </c>
      <c r="F88" s="41"/>
    </row>
    <row r="89" spans="1:16" x14ac:dyDescent="0.25">
      <c r="A89" s="43"/>
      <c r="B89" s="24" t="s">
        <v>41</v>
      </c>
      <c r="C89" s="28">
        <f>SQRT(C88)</f>
        <v>2.253471898105739E-18</v>
      </c>
      <c r="F89" s="41"/>
    </row>
    <row r="90" spans="1:16" ht="16.5" thickBot="1" x14ac:dyDescent="0.3">
      <c r="A90" s="33"/>
      <c r="B90" s="45" t="s">
        <v>42</v>
      </c>
      <c r="C90" s="46">
        <f>IF($F$82=0,0,$C$89/$F$82)</f>
        <v>-1.7320508075688774</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0</v>
      </c>
      <c r="C94" s="28">
        <f>(B94-$F$94)*(B94-$F$94)</f>
        <v>0</v>
      </c>
      <c r="D94" s="27"/>
      <c r="E94" s="25" t="s">
        <v>38</v>
      </c>
      <c r="F94" s="42">
        <f>AVERAGE(B94:B97)</f>
        <v>0</v>
      </c>
      <c r="N94" s="25"/>
      <c r="O94" s="25"/>
      <c r="P94" s="25"/>
    </row>
    <row r="95" spans="1:16" x14ac:dyDescent="0.25">
      <c r="A95" s="40" t="s">
        <v>4</v>
      </c>
      <c r="B95" s="31">
        <f>ROUND(D78,15)</f>
        <v>0</v>
      </c>
      <c r="C95" s="28">
        <f>(B95-$F$94)*(B95-$F$94)</f>
        <v>0</v>
      </c>
      <c r="D95" s="27"/>
      <c r="E95" s="27"/>
      <c r="F95" s="41"/>
      <c r="N95" s="25"/>
      <c r="O95" s="25"/>
      <c r="P95" s="25"/>
    </row>
    <row r="96" spans="1:16" x14ac:dyDescent="0.25">
      <c r="A96" s="40" t="s">
        <v>3</v>
      </c>
      <c r="B96" s="31">
        <f>ROUND(D79,15)</f>
        <v>0</v>
      </c>
      <c r="C96" s="28">
        <f>(B96-$F$94)*(B96-$F$94)</f>
        <v>0</v>
      </c>
      <c r="D96" s="27"/>
      <c r="E96" s="27"/>
      <c r="F96" s="41"/>
      <c r="N96" s="25"/>
      <c r="O96" s="25"/>
      <c r="P96" s="25"/>
    </row>
    <row r="97" spans="1:16" x14ac:dyDescent="0.25">
      <c r="A97" s="40" t="s">
        <v>2</v>
      </c>
      <c r="B97" s="31">
        <f>ROUND(D80,15)</f>
        <v>0</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x14ac:dyDescent="0.25">
      <c r="C103" s="27"/>
      <c r="D103" s="27"/>
      <c r="E103" s="27"/>
      <c r="N103" s="25"/>
      <c r="O103" s="25"/>
      <c r="P103" s="25"/>
    </row>
    <row r="104" spans="1:16" x14ac:dyDescent="0.25">
      <c r="A104" s="24" t="s">
        <v>65</v>
      </c>
      <c r="B104" s="24">
        <f>S66/(SUM(1+B68+B69))</f>
        <v>1</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Ha+vVFDDTPw/oVgd0wdoQhEYZQdtQlNIZEFMpxhVKqfz3gSAT1rnfUIamKSgGWNK+gMBYtK/Ze9GL7cm7jYIEw==" saltValue="jxDnUKBgEEJ7UYo+b3h9BA=="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29" priority="4" operator="containsText" text="WAHR">
      <formula>NOT(ISERROR(SEARCH("WAHR",B81)))</formula>
    </cfRule>
    <cfRule type="containsText" dxfId="28" priority="5" operator="containsText" text="FALSCH">
      <formula>NOT(ISERROR(SEARCH("FALSCH",B81)))</formula>
    </cfRule>
  </conditionalFormatting>
  <conditionalFormatting sqref="I92:J103 L104:M1048576">
    <cfRule type="expression" dxfId="27" priority="8">
      <formula>IF(#REF!="FALSCH", , )</formula>
    </cfRule>
  </conditionalFormatting>
  <conditionalFormatting sqref="L1:M91">
    <cfRule type="expression" dxfId="26" priority="1">
      <formula>IF(#REF!="FALSCH", , )</formula>
    </cfRule>
  </conditionalFormatting>
  <conditionalFormatting sqref="N2:P2">
    <cfRule type="expression" dxfId="25" priority="6">
      <formula>IF(#REF!="FALSCH", , )</formula>
    </cfRule>
  </conditionalFormatting>
  <conditionalFormatting sqref="R2 T2">
    <cfRule type="expression" dxfId="24" priority="7">
      <formula>IF(#REF!="FALSCH", , )</formula>
    </cfRule>
  </conditionalFormatting>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1"/>
  <dimension ref="A1:BG82"/>
  <sheetViews>
    <sheetView zoomScale="85" zoomScaleNormal="85" workbookViewId="0">
      <pane xSplit="1" ySplit="2" topLeftCell="B57"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2"/>
    <col min="2" max="8" width="15.125" style="2" bestFit="1" customWidth="1"/>
    <col min="9" max="9" width="15.125" style="13" customWidth="1"/>
    <col min="10" max="10" width="15.125" style="2" bestFit="1" customWidth="1"/>
    <col min="11" max="11" width="15.125" style="2" customWidth="1"/>
    <col min="12" max="12" width="15.125" style="13" customWidth="1"/>
    <col min="13" max="13" width="10.875" style="2" customWidth="1"/>
    <col min="14" max="14" width="15.125" style="2" customWidth="1"/>
    <col min="15" max="15" width="15.125" style="13" customWidth="1"/>
    <col min="16" max="16" width="10.875" style="2" customWidth="1"/>
    <col min="17" max="17" width="15.125" style="2" customWidth="1"/>
    <col min="18" max="18" width="15.125" style="13" customWidth="1"/>
    <col min="19" max="19" width="10.875" style="2" customWidth="1"/>
    <col min="20" max="20" width="15.125" style="72" customWidth="1"/>
    <col min="21" max="21" width="10.875" style="2"/>
    <col min="22" max="22" width="13" style="2" customWidth="1"/>
    <col min="23" max="16384" width="10.875" style="2"/>
  </cols>
  <sheetData>
    <row r="1" spans="1:59" x14ac:dyDescent="0.25">
      <c r="A1" s="3"/>
      <c r="B1" s="174"/>
      <c r="C1" s="174"/>
      <c r="D1" s="174"/>
      <c r="E1" s="174"/>
      <c r="F1" s="174"/>
      <c r="G1" s="174"/>
      <c r="H1" s="311" t="s">
        <v>16</v>
      </c>
      <c r="I1" s="175" t="s">
        <v>5</v>
      </c>
      <c r="J1" s="174"/>
      <c r="K1" s="174"/>
      <c r="L1" s="175" t="s">
        <v>4</v>
      </c>
      <c r="M1" s="174"/>
      <c r="N1" s="174"/>
      <c r="O1" s="175" t="s">
        <v>3</v>
      </c>
      <c r="P1" s="174"/>
      <c r="Q1" s="174"/>
      <c r="R1" s="175" t="s">
        <v>2</v>
      </c>
      <c r="S1" s="174"/>
      <c r="T1" s="176"/>
    </row>
    <row r="2" spans="1:59" s="1" customFormat="1" x14ac:dyDescent="0.25">
      <c r="A2" s="4" t="s">
        <v>15</v>
      </c>
      <c r="B2" s="4" t="s">
        <v>14</v>
      </c>
      <c r="C2" s="4" t="s">
        <v>13</v>
      </c>
      <c r="D2" s="4" t="s">
        <v>12</v>
      </c>
      <c r="E2" s="4" t="s">
        <v>11</v>
      </c>
      <c r="F2" s="4" t="s">
        <v>10</v>
      </c>
      <c r="G2" s="4" t="s">
        <v>9</v>
      </c>
      <c r="H2" s="312"/>
      <c r="I2" s="64" t="s">
        <v>15</v>
      </c>
      <c r="J2" s="4" t="s">
        <v>31</v>
      </c>
      <c r="K2" s="4"/>
      <c r="L2" s="64" t="s">
        <v>15</v>
      </c>
      <c r="M2" s="4" t="s">
        <v>31</v>
      </c>
      <c r="N2" s="4"/>
      <c r="O2" s="64" t="s">
        <v>15</v>
      </c>
      <c r="P2" s="4" t="s">
        <v>31</v>
      </c>
      <c r="Q2" s="4"/>
      <c r="R2" s="64" t="s">
        <v>15</v>
      </c>
      <c r="S2" s="4" t="s">
        <v>31</v>
      </c>
      <c r="T2" s="177"/>
    </row>
    <row r="3" spans="1:59" x14ac:dyDescent="0.25">
      <c r="A3" s="3">
        <v>1</v>
      </c>
      <c r="B3" s="20">
        <f>APA_LLL3!$L$3</f>
        <v>0.5</v>
      </c>
      <c r="C3" s="20">
        <f>APA_LLL3!$L$35</f>
        <v>1</v>
      </c>
      <c r="D3" s="20">
        <f>APA_LLL3!$L$51</f>
        <v>0.52435897435897438</v>
      </c>
      <c r="E3" s="20">
        <f>APA_LLL3!$L$59</f>
        <v>0.49999999999999967</v>
      </c>
      <c r="F3" s="20">
        <f>APA_LLL3!$L$63</f>
        <v>0.5</v>
      </c>
      <c r="G3" s="20">
        <f>APA_LLL3!$L$65</f>
        <v>0.5</v>
      </c>
      <c r="H3" s="20">
        <f>B3*C3*D3*E3*F3*G3</f>
        <v>3.2772435897435878E-2</v>
      </c>
      <c r="I3" s="86">
        <f>$B$69</f>
        <v>1</v>
      </c>
      <c r="J3" s="87" t="s">
        <v>66</v>
      </c>
      <c r="K3" s="83">
        <f t="shared" ref="K3:K66" si="0">I3*H3</f>
        <v>3.2772435897435878E-2</v>
      </c>
      <c r="L3" s="86">
        <f>$B$73</f>
        <v>0.5</v>
      </c>
      <c r="M3" s="87" t="s">
        <v>62</v>
      </c>
      <c r="N3" s="83">
        <f t="shared" ref="N3:N66" si="1">L3*H3</f>
        <v>1.6386217948717939E-2</v>
      </c>
      <c r="O3" s="86">
        <f>$B$74</f>
        <v>0</v>
      </c>
      <c r="P3" s="87" t="s">
        <v>63</v>
      </c>
      <c r="Q3" s="83">
        <f t="shared" ref="Q3:Q66" si="2">O3*H3</f>
        <v>0</v>
      </c>
      <c r="R3" s="86">
        <v>0</v>
      </c>
      <c r="S3" s="94">
        <v>0</v>
      </c>
      <c r="T3" s="168">
        <f t="shared" ref="T3:T66" si="3">R3*H3</f>
        <v>0</v>
      </c>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row>
    <row r="4" spans="1:59" x14ac:dyDescent="0.25">
      <c r="A4" s="3">
        <v>2</v>
      </c>
      <c r="B4" s="20">
        <f>APA_LLL3!$M$3</f>
        <v>0.5</v>
      </c>
      <c r="C4" s="20">
        <f>APA_LLL3!$L$35</f>
        <v>1</v>
      </c>
      <c r="D4" s="20">
        <f>APA_LLL3!$L$51</f>
        <v>0.52435897435897438</v>
      </c>
      <c r="E4" s="20">
        <f>APA_LLL3!$L$59</f>
        <v>0.49999999999999967</v>
      </c>
      <c r="F4" s="20">
        <f>APA_LLL3!$L$63</f>
        <v>0.5</v>
      </c>
      <c r="G4" s="20">
        <f>APA_LLL3!$L$65</f>
        <v>0.5</v>
      </c>
      <c r="H4" s="20">
        <f t="shared" ref="H4:H66" si="4">B4*C4*D4*E4*F4*G4</f>
        <v>3.2772435897435878E-2</v>
      </c>
      <c r="I4" s="66">
        <f>$B$69</f>
        <v>1</v>
      </c>
      <c r="J4" s="61" t="s">
        <v>66</v>
      </c>
      <c r="K4" s="20">
        <f t="shared" si="0"/>
        <v>3.2772435897435878E-2</v>
      </c>
      <c r="L4" s="66">
        <f>$B$74</f>
        <v>0</v>
      </c>
      <c r="M4" s="61" t="s">
        <v>63</v>
      </c>
      <c r="N4" s="20">
        <f t="shared" si="1"/>
        <v>0</v>
      </c>
      <c r="O4" s="66">
        <f>$B$73</f>
        <v>0.5</v>
      </c>
      <c r="P4" s="61" t="s">
        <v>62</v>
      </c>
      <c r="Q4" s="20">
        <f t="shared" si="2"/>
        <v>1.6386217948717939E-2</v>
      </c>
      <c r="R4" s="66">
        <v>0</v>
      </c>
      <c r="S4" s="95" t="s">
        <v>67</v>
      </c>
      <c r="T4" s="71">
        <f t="shared" si="3"/>
        <v>0</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row>
    <row r="5" spans="1:59" x14ac:dyDescent="0.25">
      <c r="A5" s="3">
        <v>3</v>
      </c>
      <c r="B5" s="20">
        <f>APA_LLL3!$L$4</f>
        <v>0.5</v>
      </c>
      <c r="C5" s="20">
        <f>APA_LLL3!$M$35</f>
        <v>0</v>
      </c>
      <c r="D5" s="20">
        <f>APA_LLL3!$L$51</f>
        <v>0.52435897435897438</v>
      </c>
      <c r="E5" s="20">
        <f>APA_LLL3!$L$59</f>
        <v>0.49999999999999967</v>
      </c>
      <c r="F5" s="20">
        <f>APA_LLL3!$L$63</f>
        <v>0.5</v>
      </c>
      <c r="G5" s="20">
        <f>APA_LLL3!$L$65</f>
        <v>0.5</v>
      </c>
      <c r="H5" s="20">
        <f t="shared" si="4"/>
        <v>0</v>
      </c>
      <c r="I5" s="66">
        <f>$B$71</f>
        <v>0.75</v>
      </c>
      <c r="J5" s="61" t="s">
        <v>28</v>
      </c>
      <c r="K5" s="20">
        <f t="shared" si="0"/>
        <v>0</v>
      </c>
      <c r="L5" s="66">
        <f>$B$71</f>
        <v>0.75</v>
      </c>
      <c r="M5" s="61" t="s">
        <v>28</v>
      </c>
      <c r="N5" s="20">
        <f t="shared" si="1"/>
        <v>0</v>
      </c>
      <c r="O5" s="66">
        <f>$B$75</f>
        <v>0</v>
      </c>
      <c r="P5" s="61" t="s">
        <v>29</v>
      </c>
      <c r="Q5" s="20">
        <f t="shared" si="2"/>
        <v>0</v>
      </c>
      <c r="R5" s="66">
        <f>$B$75</f>
        <v>0</v>
      </c>
      <c r="S5" s="95" t="s">
        <v>29</v>
      </c>
      <c r="T5" s="71">
        <f t="shared" si="3"/>
        <v>0</v>
      </c>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row>
    <row r="6" spans="1:59" x14ac:dyDescent="0.25">
      <c r="A6" s="3">
        <v>4</v>
      </c>
      <c r="B6" s="20">
        <f>APA_LLL3!$M$4</f>
        <v>0.5</v>
      </c>
      <c r="C6" s="20">
        <f>APA_LLL3!$M$35</f>
        <v>0</v>
      </c>
      <c r="D6" s="20">
        <f>APA_LLL3!$L$51</f>
        <v>0.52435897435897438</v>
      </c>
      <c r="E6" s="20">
        <f>APA_LLL3!$L$59</f>
        <v>0.49999999999999967</v>
      </c>
      <c r="F6" s="20">
        <f>APA_LLL3!$L$63</f>
        <v>0.5</v>
      </c>
      <c r="G6" s="20">
        <f>APA_LLL3!$L$65</f>
        <v>0.5</v>
      </c>
      <c r="H6" s="20">
        <f t="shared" si="4"/>
        <v>0</v>
      </c>
      <c r="I6" s="66">
        <f>$B$71</f>
        <v>0.75</v>
      </c>
      <c r="J6" s="61" t="s">
        <v>28</v>
      </c>
      <c r="K6" s="20">
        <f t="shared" si="0"/>
        <v>0</v>
      </c>
      <c r="L6" s="66">
        <f>$B$75</f>
        <v>0</v>
      </c>
      <c r="M6" s="61" t="s">
        <v>29</v>
      </c>
      <c r="N6" s="20">
        <f t="shared" si="1"/>
        <v>0</v>
      </c>
      <c r="O6" s="66">
        <f>$B$71</f>
        <v>0.75</v>
      </c>
      <c r="P6" s="61" t="s">
        <v>28</v>
      </c>
      <c r="Q6" s="20">
        <f t="shared" si="2"/>
        <v>0</v>
      </c>
      <c r="R6" s="66">
        <f>$B$75</f>
        <v>0</v>
      </c>
      <c r="S6" s="95" t="s">
        <v>29</v>
      </c>
      <c r="T6" s="71">
        <f t="shared" si="3"/>
        <v>0</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row>
    <row r="7" spans="1:59" x14ac:dyDescent="0.25">
      <c r="A7" s="3">
        <v>5</v>
      </c>
      <c r="B7" s="20">
        <f>APA_LLL3!$L$5</f>
        <v>0.5</v>
      </c>
      <c r="C7" s="20">
        <f>APA_LLL3!$L$36</f>
        <v>0.96153846153846156</v>
      </c>
      <c r="D7" s="20">
        <f>APA_LLL3!$M$51</f>
        <v>0.47564102564102562</v>
      </c>
      <c r="E7" s="20">
        <f>APA_LLL3!$L$59</f>
        <v>0.49999999999999967</v>
      </c>
      <c r="F7" s="20">
        <f>APA_LLL3!$L$63</f>
        <v>0.5</v>
      </c>
      <c r="G7" s="20">
        <f>APA_LLL3!$L$65</f>
        <v>0.5</v>
      </c>
      <c r="H7" s="20">
        <f t="shared" si="4"/>
        <v>2.8584196252465464E-2</v>
      </c>
      <c r="I7" s="66">
        <f>$B$70</f>
        <v>0.5</v>
      </c>
      <c r="J7" s="61" t="s">
        <v>27</v>
      </c>
      <c r="K7" s="20">
        <f t="shared" si="0"/>
        <v>1.4292098126232732E-2</v>
      </c>
      <c r="L7" s="66">
        <f>$B$70</f>
        <v>0.5</v>
      </c>
      <c r="M7" s="61" t="s">
        <v>27</v>
      </c>
      <c r="N7" s="20">
        <f t="shared" si="1"/>
        <v>1.4292098126232732E-2</v>
      </c>
      <c r="O7" s="66">
        <f>$B$70</f>
        <v>0.5</v>
      </c>
      <c r="P7" s="61" t="s">
        <v>27</v>
      </c>
      <c r="Q7" s="20">
        <f t="shared" si="2"/>
        <v>1.4292098126232732E-2</v>
      </c>
      <c r="R7" s="66">
        <v>0</v>
      </c>
      <c r="S7" s="95">
        <v>0</v>
      </c>
      <c r="T7" s="71">
        <f t="shared" si="3"/>
        <v>0</v>
      </c>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row>
    <row r="8" spans="1:59" x14ac:dyDescent="0.25">
      <c r="A8" s="3">
        <v>6</v>
      </c>
      <c r="B8" s="20">
        <f>APA_LLL3!$M$5</f>
        <v>0.5</v>
      </c>
      <c r="C8" s="20">
        <f>APA_LLL3!$L$36</f>
        <v>0.96153846153846156</v>
      </c>
      <c r="D8" s="20">
        <f>APA_LLL3!$M$51</f>
        <v>0.47564102564102562</v>
      </c>
      <c r="E8" s="20">
        <f>APA_LLL3!$L$59</f>
        <v>0.49999999999999967</v>
      </c>
      <c r="F8" s="20">
        <f>APA_LLL3!$L$63</f>
        <v>0.5</v>
      </c>
      <c r="G8" s="20">
        <f>APA_LLL3!$L$65</f>
        <v>0.5</v>
      </c>
      <c r="H8" s="20">
        <f t="shared" si="4"/>
        <v>2.8584196252465464E-2</v>
      </c>
      <c r="I8" s="66">
        <f>$B$73</f>
        <v>0.5</v>
      </c>
      <c r="J8" s="61" t="s">
        <v>62</v>
      </c>
      <c r="K8" s="20">
        <f t="shared" si="0"/>
        <v>1.4292098126232732E-2</v>
      </c>
      <c r="L8" s="66">
        <f>$B$74</f>
        <v>0</v>
      </c>
      <c r="M8" s="61" t="s">
        <v>63</v>
      </c>
      <c r="N8" s="20">
        <f t="shared" si="1"/>
        <v>0</v>
      </c>
      <c r="O8" s="66">
        <f>$B$69</f>
        <v>1</v>
      </c>
      <c r="P8" s="61" t="s">
        <v>66</v>
      </c>
      <c r="Q8" s="20">
        <f t="shared" si="2"/>
        <v>2.8584196252465464E-2</v>
      </c>
      <c r="R8" s="66">
        <v>0</v>
      </c>
      <c r="S8" s="95" t="s">
        <v>67</v>
      </c>
      <c r="T8" s="71">
        <f t="shared" si="3"/>
        <v>0</v>
      </c>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row>
    <row r="9" spans="1:59" x14ac:dyDescent="0.25">
      <c r="A9" s="3">
        <v>7</v>
      </c>
      <c r="B9" s="20">
        <f>APA_LLL3!$L$6</f>
        <v>0.7857142857142857</v>
      </c>
      <c r="C9" s="20">
        <f>APA_LLL3!$M$36</f>
        <v>3.8461538461538436E-2</v>
      </c>
      <c r="D9" s="20">
        <f>APA_LLL3!$M$51</f>
        <v>0.47564102564102562</v>
      </c>
      <c r="E9" s="20">
        <f>APA_LLL3!$L$59</f>
        <v>0.49999999999999967</v>
      </c>
      <c r="F9" s="20">
        <f>APA_LLL3!$L$63</f>
        <v>0.5</v>
      </c>
      <c r="G9" s="20">
        <f>APA_LLL3!$L$65</f>
        <v>0.5</v>
      </c>
      <c r="H9" s="20">
        <f t="shared" si="4"/>
        <v>1.7967209072978277E-3</v>
      </c>
      <c r="I9" s="66">
        <f>$B$75</f>
        <v>0</v>
      </c>
      <c r="J9" s="61" t="s">
        <v>29</v>
      </c>
      <c r="K9" s="20">
        <f t="shared" si="0"/>
        <v>0</v>
      </c>
      <c r="L9" s="66">
        <f>$B$71</f>
        <v>0.75</v>
      </c>
      <c r="M9" s="61" t="s">
        <v>28</v>
      </c>
      <c r="N9" s="20">
        <f t="shared" si="1"/>
        <v>1.3475406804733707E-3</v>
      </c>
      <c r="O9" s="66">
        <f>$B$71</f>
        <v>0.75</v>
      </c>
      <c r="P9" s="61" t="s">
        <v>28</v>
      </c>
      <c r="Q9" s="20">
        <f t="shared" si="2"/>
        <v>1.3475406804733707E-3</v>
      </c>
      <c r="R9" s="66">
        <f>$B$75</f>
        <v>0</v>
      </c>
      <c r="S9" s="95" t="s">
        <v>29</v>
      </c>
      <c r="T9" s="71">
        <f t="shared" si="3"/>
        <v>0</v>
      </c>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row>
    <row r="10" spans="1:59" x14ac:dyDescent="0.25">
      <c r="A10" s="3">
        <v>8</v>
      </c>
      <c r="B10" s="20">
        <f>APA_LLL3!$M$6</f>
        <v>0.2142857142857143</v>
      </c>
      <c r="C10" s="20">
        <f>APA_LLL3!$M$36</f>
        <v>3.8461538461538436E-2</v>
      </c>
      <c r="D10" s="20">
        <f>APA_LLL3!$M$51</f>
        <v>0.47564102564102562</v>
      </c>
      <c r="E10" s="20">
        <f>APA_LLL3!$L$59</f>
        <v>0.49999999999999967</v>
      </c>
      <c r="F10" s="20">
        <f>APA_LLL3!$L$63</f>
        <v>0.5</v>
      </c>
      <c r="G10" s="20">
        <f>APA_LLL3!$L$65</f>
        <v>0.5</v>
      </c>
      <c r="H10" s="20">
        <f t="shared" si="4"/>
        <v>4.9001479289940769E-4</v>
      </c>
      <c r="I10" s="85">
        <f>$B$72</f>
        <v>0.16666666666666666</v>
      </c>
      <c r="J10" s="63" t="s">
        <v>21</v>
      </c>
      <c r="K10" s="62">
        <f t="shared" si="0"/>
        <v>8.1669132149901272E-5</v>
      </c>
      <c r="L10" s="85">
        <f>$B$72</f>
        <v>0.16666666666666666</v>
      </c>
      <c r="M10" s="63" t="s">
        <v>21</v>
      </c>
      <c r="N10" s="62">
        <f t="shared" si="1"/>
        <v>8.1669132149901272E-5</v>
      </c>
      <c r="O10" s="66">
        <f>$B$69</f>
        <v>1</v>
      </c>
      <c r="P10" s="63">
        <v>1</v>
      </c>
      <c r="Q10" s="62">
        <f t="shared" si="2"/>
        <v>4.9001479289940769E-4</v>
      </c>
      <c r="R10" s="85">
        <f>$B$72</f>
        <v>0.16666666666666666</v>
      </c>
      <c r="S10" s="96" t="s">
        <v>21</v>
      </c>
      <c r="T10" s="155">
        <f t="shared" si="3"/>
        <v>8.1669132149901272E-5</v>
      </c>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row>
    <row r="11" spans="1:59" x14ac:dyDescent="0.25">
      <c r="A11" s="3">
        <v>9</v>
      </c>
      <c r="B11" s="20">
        <f>APA_LLL3!$L$7</f>
        <v>0.21428571428571427</v>
      </c>
      <c r="C11" s="20">
        <f>APA_LLL3!$L$37</f>
        <v>3.8461538461538457E-2</v>
      </c>
      <c r="D11" s="20">
        <f>APA_LLL3!$L$52</f>
        <v>0.47564102564102562</v>
      </c>
      <c r="E11" s="20">
        <f>APA_LLL3!$M$59</f>
        <v>0.50000000000000033</v>
      </c>
      <c r="F11" s="20">
        <f>APA_LLL3!$L$63</f>
        <v>0.5</v>
      </c>
      <c r="G11" s="20">
        <f>APA_LLL3!$L$65</f>
        <v>0.5</v>
      </c>
      <c r="H11" s="20">
        <f t="shared" si="4"/>
        <v>4.9001479289940844E-4</v>
      </c>
      <c r="I11" s="86">
        <f>$B$69</f>
        <v>1</v>
      </c>
      <c r="J11" s="87">
        <v>1</v>
      </c>
      <c r="K11" s="83">
        <f t="shared" si="0"/>
        <v>4.9001479289940844E-4</v>
      </c>
      <c r="L11" s="86">
        <f>$B$72</f>
        <v>0.16666666666666666</v>
      </c>
      <c r="M11" s="87" t="s">
        <v>21</v>
      </c>
      <c r="N11" s="83">
        <f t="shared" si="1"/>
        <v>8.1669132149901407E-5</v>
      </c>
      <c r="O11" s="86">
        <f>$B$72</f>
        <v>0.16666666666666666</v>
      </c>
      <c r="P11" s="87" t="s">
        <v>21</v>
      </c>
      <c r="Q11" s="83">
        <f t="shared" si="2"/>
        <v>8.1669132149901407E-5</v>
      </c>
      <c r="R11" s="86">
        <f>$B$72</f>
        <v>0.16666666666666666</v>
      </c>
      <c r="S11" s="94" t="s">
        <v>21</v>
      </c>
      <c r="T11" s="168">
        <f t="shared" si="3"/>
        <v>8.1669132149901407E-5</v>
      </c>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row>
    <row r="12" spans="1:59" x14ac:dyDescent="0.25">
      <c r="A12" s="3">
        <v>10</v>
      </c>
      <c r="B12" s="20">
        <f>APA_LLL3!$M$7</f>
        <v>0.7857142857142857</v>
      </c>
      <c r="C12" s="20">
        <f>APA_LLL3!$L$37</f>
        <v>3.8461538461538457E-2</v>
      </c>
      <c r="D12" s="20">
        <f>APA_LLL3!$L$52</f>
        <v>0.47564102564102562</v>
      </c>
      <c r="E12" s="20">
        <f>APA_LLL3!$M$59</f>
        <v>0.50000000000000033</v>
      </c>
      <c r="F12" s="20">
        <f>APA_LLL3!$L$63</f>
        <v>0.5</v>
      </c>
      <c r="G12" s="20">
        <f>APA_LLL3!$L$65</f>
        <v>0.5</v>
      </c>
      <c r="H12" s="20">
        <f t="shared" si="4"/>
        <v>1.7967209072978314E-3</v>
      </c>
      <c r="I12" s="66">
        <f>$B$71</f>
        <v>0.75</v>
      </c>
      <c r="J12" s="61" t="s">
        <v>28</v>
      </c>
      <c r="K12" s="20">
        <f t="shared" si="0"/>
        <v>1.3475406804733735E-3</v>
      </c>
      <c r="L12" s="66">
        <f>$B$75</f>
        <v>0</v>
      </c>
      <c r="M12" s="61" t="s">
        <v>29</v>
      </c>
      <c r="N12" s="20">
        <f t="shared" si="1"/>
        <v>0</v>
      </c>
      <c r="O12" s="66">
        <f>$B$75</f>
        <v>0</v>
      </c>
      <c r="P12" s="61" t="s">
        <v>29</v>
      </c>
      <c r="Q12" s="20">
        <f t="shared" si="2"/>
        <v>0</v>
      </c>
      <c r="R12" s="66">
        <f>$B$71</f>
        <v>0.75</v>
      </c>
      <c r="S12" s="95" t="s">
        <v>28</v>
      </c>
      <c r="T12" s="71">
        <f t="shared" si="3"/>
        <v>1.3475406804733735E-3</v>
      </c>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row>
    <row r="13" spans="1:59" x14ac:dyDescent="0.25">
      <c r="A13" s="3">
        <v>11</v>
      </c>
      <c r="B13" s="20">
        <f>APA_LLL3!$L$8</f>
        <v>0.5</v>
      </c>
      <c r="C13" s="20">
        <f>APA_LLL3!$M$37</f>
        <v>0.96153846153846156</v>
      </c>
      <c r="D13" s="20">
        <f>APA_LLL3!$L$52</f>
        <v>0.47564102564102562</v>
      </c>
      <c r="E13" s="20">
        <f>APA_LLL3!$M$59</f>
        <v>0.50000000000000033</v>
      </c>
      <c r="F13" s="20">
        <f>APA_LLL3!$L$63</f>
        <v>0.5</v>
      </c>
      <c r="G13" s="20">
        <f>APA_LLL3!$L$65</f>
        <v>0.5</v>
      </c>
      <c r="H13" s="20">
        <f t="shared" si="4"/>
        <v>2.8584196252465499E-2</v>
      </c>
      <c r="I13" s="66">
        <f>$B$69</f>
        <v>1</v>
      </c>
      <c r="J13" s="61" t="s">
        <v>66</v>
      </c>
      <c r="K13" s="20">
        <f t="shared" si="0"/>
        <v>2.8584196252465499E-2</v>
      </c>
      <c r="L13" s="66">
        <v>0</v>
      </c>
      <c r="M13" s="61" t="s">
        <v>67</v>
      </c>
      <c r="N13" s="20">
        <f t="shared" si="1"/>
        <v>0</v>
      </c>
      <c r="O13" s="66">
        <f>$B$73</f>
        <v>0.5</v>
      </c>
      <c r="P13" s="61" t="s">
        <v>62</v>
      </c>
      <c r="Q13" s="20">
        <f t="shared" si="2"/>
        <v>1.429209812623275E-2</v>
      </c>
      <c r="R13" s="86">
        <f>$B$74</f>
        <v>0</v>
      </c>
      <c r="S13" s="95" t="s">
        <v>63</v>
      </c>
      <c r="T13" s="71">
        <f t="shared" si="3"/>
        <v>0</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row>
    <row r="14" spans="1:59" x14ac:dyDescent="0.25">
      <c r="A14" s="3">
        <v>12</v>
      </c>
      <c r="B14" s="20">
        <f>APA_LLL3!$M$8</f>
        <v>0.5</v>
      </c>
      <c r="C14" s="20">
        <f>APA_LLL3!$M$37</f>
        <v>0.96153846153846156</v>
      </c>
      <c r="D14" s="20">
        <f>APA_LLL3!$L$52</f>
        <v>0.47564102564102562</v>
      </c>
      <c r="E14" s="20">
        <f>APA_LLL3!$M$59</f>
        <v>0.50000000000000033</v>
      </c>
      <c r="F14" s="20">
        <f>APA_LLL3!$L$63</f>
        <v>0.5</v>
      </c>
      <c r="G14" s="20">
        <f>APA_LLL3!$L$65</f>
        <v>0.5</v>
      </c>
      <c r="H14" s="20">
        <f t="shared" si="4"/>
        <v>2.8584196252465499E-2</v>
      </c>
      <c r="I14" s="66">
        <f>$B$70</f>
        <v>0.5</v>
      </c>
      <c r="J14" s="61" t="s">
        <v>27</v>
      </c>
      <c r="K14" s="20">
        <f t="shared" si="0"/>
        <v>1.429209812623275E-2</v>
      </c>
      <c r="L14" s="66">
        <v>0</v>
      </c>
      <c r="M14" s="61">
        <v>0</v>
      </c>
      <c r="N14" s="20">
        <f t="shared" si="1"/>
        <v>0</v>
      </c>
      <c r="O14" s="66">
        <f>$B$70</f>
        <v>0.5</v>
      </c>
      <c r="P14" s="61" t="s">
        <v>27</v>
      </c>
      <c r="Q14" s="20">
        <f t="shared" si="2"/>
        <v>1.429209812623275E-2</v>
      </c>
      <c r="R14" s="66">
        <f>$B$70</f>
        <v>0.5</v>
      </c>
      <c r="S14" s="95" t="s">
        <v>27</v>
      </c>
      <c r="T14" s="71">
        <f t="shared" si="3"/>
        <v>1.429209812623275E-2</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row>
    <row r="15" spans="1:59" x14ac:dyDescent="0.25">
      <c r="A15" s="3">
        <v>13</v>
      </c>
      <c r="B15" s="20">
        <f>APA_LLL3!$L$9</f>
        <v>0.5</v>
      </c>
      <c r="C15" s="20">
        <f>APA_LLL3!$L$38</f>
        <v>0</v>
      </c>
      <c r="D15" s="20">
        <f>APA_LLL3!$M$52</f>
        <v>0.52435897435897438</v>
      </c>
      <c r="E15" s="20">
        <f>APA_LLL3!$M$59</f>
        <v>0.50000000000000033</v>
      </c>
      <c r="F15" s="20">
        <f>APA_LLL3!$L$63</f>
        <v>0.5</v>
      </c>
      <c r="G15" s="20">
        <f>APA_LLL3!$L$65</f>
        <v>0.5</v>
      </c>
      <c r="H15" s="20">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95" t="s">
        <v>29</v>
      </c>
      <c r="T15" s="71">
        <f t="shared" si="3"/>
        <v>0</v>
      </c>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row>
    <row r="16" spans="1:59" x14ac:dyDescent="0.25">
      <c r="A16" s="3">
        <v>14</v>
      </c>
      <c r="B16" s="20">
        <f>APA_LLL3!$M$9</f>
        <v>0.5</v>
      </c>
      <c r="C16" s="20">
        <f>APA_LLL3!$L$38</f>
        <v>0</v>
      </c>
      <c r="D16" s="20">
        <f>APA_LLL3!$M$52</f>
        <v>0.52435897435897438</v>
      </c>
      <c r="E16" s="20">
        <f>APA_LLL3!$M$59</f>
        <v>0.50000000000000033</v>
      </c>
      <c r="F16" s="20">
        <f>APA_LLL3!$L$63</f>
        <v>0.5</v>
      </c>
      <c r="G16" s="20">
        <f>APA_LLL3!$L$65</f>
        <v>0.5</v>
      </c>
      <c r="H16" s="20">
        <f t="shared" si="4"/>
        <v>0</v>
      </c>
      <c r="I16" s="66">
        <f>$B$75</f>
        <v>0</v>
      </c>
      <c r="J16" s="61" t="s">
        <v>29</v>
      </c>
      <c r="K16" s="20">
        <f t="shared" si="0"/>
        <v>0</v>
      </c>
      <c r="L16" s="66">
        <f>$B$75</f>
        <v>0</v>
      </c>
      <c r="M16" s="61" t="s">
        <v>29</v>
      </c>
      <c r="N16" s="20">
        <f t="shared" si="1"/>
        <v>0</v>
      </c>
      <c r="O16" s="66">
        <f>$B$71</f>
        <v>0.75</v>
      </c>
      <c r="P16" s="61" t="s">
        <v>28</v>
      </c>
      <c r="Q16" s="20">
        <f t="shared" si="2"/>
        <v>0</v>
      </c>
      <c r="R16" s="66">
        <f>$B$71</f>
        <v>0.75</v>
      </c>
      <c r="S16" s="95" t="s">
        <v>28</v>
      </c>
      <c r="T16" s="71">
        <f t="shared" si="3"/>
        <v>0</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row>
    <row r="17" spans="1:59" x14ac:dyDescent="0.25">
      <c r="A17" s="3">
        <v>15</v>
      </c>
      <c r="B17" s="20">
        <f>APA_LLL3!$L$10</f>
        <v>0.5</v>
      </c>
      <c r="C17" s="20">
        <f>APA_LLL3!$M$38</f>
        <v>1</v>
      </c>
      <c r="D17" s="20">
        <f>APA_LLL3!$M$52</f>
        <v>0.52435897435897438</v>
      </c>
      <c r="E17" s="20">
        <f>APA_LLL3!$M$59</f>
        <v>0.50000000000000033</v>
      </c>
      <c r="F17" s="20">
        <f>APA_LLL3!$L$63</f>
        <v>0.5</v>
      </c>
      <c r="G17" s="20">
        <f>APA_LLL3!$L$65</f>
        <v>0.5</v>
      </c>
      <c r="H17" s="20">
        <f t="shared" si="4"/>
        <v>3.277243589743592E-2</v>
      </c>
      <c r="I17" s="66">
        <f>$B$73</f>
        <v>0.5</v>
      </c>
      <c r="J17" s="61" t="s">
        <v>62</v>
      </c>
      <c r="K17" s="20">
        <f t="shared" si="0"/>
        <v>1.638621794871796E-2</v>
      </c>
      <c r="L17" s="66">
        <v>0</v>
      </c>
      <c r="M17" s="61" t="s">
        <v>67</v>
      </c>
      <c r="N17" s="20">
        <f t="shared" si="1"/>
        <v>0</v>
      </c>
      <c r="O17" s="66">
        <f>$B$69</f>
        <v>1</v>
      </c>
      <c r="P17" s="61" t="s">
        <v>66</v>
      </c>
      <c r="Q17" s="20">
        <f t="shared" si="2"/>
        <v>3.277243589743592E-2</v>
      </c>
      <c r="R17" s="66">
        <f>$B$74</f>
        <v>0</v>
      </c>
      <c r="S17" s="95" t="s">
        <v>63</v>
      </c>
      <c r="T17" s="71">
        <f t="shared" si="3"/>
        <v>0</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row>
    <row r="18" spans="1:59" x14ac:dyDescent="0.25">
      <c r="A18" s="3">
        <v>16</v>
      </c>
      <c r="B18" s="20">
        <f>APA_LLL3!$M$10</f>
        <v>0.5</v>
      </c>
      <c r="C18" s="20">
        <f>APA_LLL3!$M$38</f>
        <v>1</v>
      </c>
      <c r="D18" s="20">
        <f>APA_LLL3!$M$52</f>
        <v>0.52435897435897438</v>
      </c>
      <c r="E18" s="20">
        <f>APA_LLL3!$M$59</f>
        <v>0.50000000000000033</v>
      </c>
      <c r="F18" s="20">
        <f>APA_LLL3!$L$63</f>
        <v>0.5</v>
      </c>
      <c r="G18" s="20">
        <f>APA_LLL3!$L$65</f>
        <v>0.5</v>
      </c>
      <c r="H18" s="20">
        <f t="shared" si="4"/>
        <v>3.277243589743592E-2</v>
      </c>
      <c r="I18" s="85">
        <f>$B$74</f>
        <v>0</v>
      </c>
      <c r="J18" s="63" t="s">
        <v>63</v>
      </c>
      <c r="K18" s="62">
        <f t="shared" si="0"/>
        <v>0</v>
      </c>
      <c r="L18" s="85">
        <v>0</v>
      </c>
      <c r="M18" s="63">
        <v>0</v>
      </c>
      <c r="N18" s="62">
        <f t="shared" si="1"/>
        <v>0</v>
      </c>
      <c r="O18" s="85">
        <f>$B$69</f>
        <v>1</v>
      </c>
      <c r="P18" s="63" t="s">
        <v>66</v>
      </c>
      <c r="Q18" s="62">
        <f t="shared" si="2"/>
        <v>3.277243589743592E-2</v>
      </c>
      <c r="R18" s="85">
        <f>$B$73</f>
        <v>0.5</v>
      </c>
      <c r="S18" s="96" t="s">
        <v>62</v>
      </c>
      <c r="T18" s="155">
        <f t="shared" si="3"/>
        <v>1.638621794871796E-2</v>
      </c>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row>
    <row r="19" spans="1:59" x14ac:dyDescent="0.25">
      <c r="A19" s="3">
        <v>17</v>
      </c>
      <c r="B19" s="20">
        <f>APA_LLL3!$L$11</f>
        <v>0.5</v>
      </c>
      <c r="C19" s="20">
        <f>APA_LLL3!$L$39</f>
        <v>1</v>
      </c>
      <c r="D19" s="20">
        <f>APA_LLL3!$L$53</f>
        <v>0.52435897435897438</v>
      </c>
      <c r="E19" s="20">
        <f>APA_LLL3!$L$60</f>
        <v>0.49999999999999967</v>
      </c>
      <c r="F19" s="20">
        <f>APA_LLL3!$M$63</f>
        <v>0.5</v>
      </c>
      <c r="G19" s="20">
        <f>APA_LLL3!$L$65</f>
        <v>0.5</v>
      </c>
      <c r="H19" s="20">
        <f t="shared" si="4"/>
        <v>3.2772435897435878E-2</v>
      </c>
      <c r="I19" s="86">
        <f>$B$69</f>
        <v>1</v>
      </c>
      <c r="J19" s="87" t="s">
        <v>66</v>
      </c>
      <c r="K19" s="83">
        <f t="shared" si="0"/>
        <v>3.2772435897435878E-2</v>
      </c>
      <c r="L19" s="86">
        <f>$B$73</f>
        <v>0.5</v>
      </c>
      <c r="M19" s="87" t="s">
        <v>62</v>
      </c>
      <c r="N19" s="83">
        <f t="shared" si="1"/>
        <v>1.6386217948717939E-2</v>
      </c>
      <c r="O19" s="86">
        <v>0</v>
      </c>
      <c r="P19" s="94">
        <v>0</v>
      </c>
      <c r="Q19" s="168">
        <f t="shared" si="2"/>
        <v>0</v>
      </c>
      <c r="R19" s="86">
        <f>$B$74</f>
        <v>0</v>
      </c>
      <c r="S19" s="87" t="s">
        <v>63</v>
      </c>
      <c r="T19" s="83">
        <f t="shared" si="3"/>
        <v>0</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row>
    <row r="20" spans="1:59" x14ac:dyDescent="0.25">
      <c r="A20" s="3">
        <v>18</v>
      </c>
      <c r="B20" s="20">
        <f>APA_LLL3!$M$11</f>
        <v>0.5</v>
      </c>
      <c r="C20" s="20">
        <f>APA_LLL3!$L$39</f>
        <v>1</v>
      </c>
      <c r="D20" s="20">
        <f>APA_LLL3!$L$53</f>
        <v>0.52435897435897438</v>
      </c>
      <c r="E20" s="20">
        <f>APA_LLL3!$L$60</f>
        <v>0.49999999999999967</v>
      </c>
      <c r="F20" s="20">
        <f>APA_LLL3!$M$63</f>
        <v>0.5</v>
      </c>
      <c r="G20" s="20">
        <f>APA_LLL3!$L$65</f>
        <v>0.5</v>
      </c>
      <c r="H20" s="20">
        <f t="shared" si="4"/>
        <v>3.2772435897435878E-2</v>
      </c>
      <c r="I20" s="66">
        <f>$B$69</f>
        <v>1</v>
      </c>
      <c r="J20" s="61" t="s">
        <v>66</v>
      </c>
      <c r="K20" s="20">
        <f t="shared" si="0"/>
        <v>3.2772435897435878E-2</v>
      </c>
      <c r="L20" s="66">
        <f>$B$74</f>
        <v>0</v>
      </c>
      <c r="M20" s="61" t="s">
        <v>63</v>
      </c>
      <c r="N20" s="20">
        <f t="shared" si="1"/>
        <v>0</v>
      </c>
      <c r="O20" s="66">
        <v>0</v>
      </c>
      <c r="P20" s="95" t="s">
        <v>67</v>
      </c>
      <c r="Q20" s="71">
        <f t="shared" si="2"/>
        <v>0</v>
      </c>
      <c r="R20" s="66">
        <f>$B$73</f>
        <v>0.5</v>
      </c>
      <c r="S20" s="61" t="s">
        <v>62</v>
      </c>
      <c r="T20" s="20">
        <f t="shared" si="3"/>
        <v>1.6386217948717939E-2</v>
      </c>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row>
    <row r="21" spans="1:59" x14ac:dyDescent="0.25">
      <c r="A21" s="3">
        <v>19</v>
      </c>
      <c r="B21" s="20">
        <f>APA_LLL3!$L$12</f>
        <v>0.5</v>
      </c>
      <c r="C21" s="20">
        <f>APA_LLL3!$M$39</f>
        <v>0</v>
      </c>
      <c r="D21" s="20">
        <f>APA_LLL3!$L$53</f>
        <v>0.52435897435897438</v>
      </c>
      <c r="E21" s="20">
        <f>APA_LLL3!$L$60</f>
        <v>0.49999999999999967</v>
      </c>
      <c r="F21" s="20">
        <f>APA_LLL3!$M$63</f>
        <v>0.5</v>
      </c>
      <c r="G21" s="20">
        <f>APA_LLL3!$L$65</f>
        <v>0.5</v>
      </c>
      <c r="H21" s="20">
        <f t="shared" si="4"/>
        <v>0</v>
      </c>
      <c r="I21" s="66">
        <f>$B$71</f>
        <v>0.75</v>
      </c>
      <c r="J21" s="61" t="s">
        <v>28</v>
      </c>
      <c r="K21" s="20">
        <f t="shared" si="0"/>
        <v>0</v>
      </c>
      <c r="L21" s="66">
        <f>$B$71</f>
        <v>0.75</v>
      </c>
      <c r="M21" s="61" t="s">
        <v>28</v>
      </c>
      <c r="N21" s="20">
        <f t="shared" si="1"/>
        <v>0</v>
      </c>
      <c r="O21" s="66">
        <f>$B$75</f>
        <v>0</v>
      </c>
      <c r="P21" s="95" t="s">
        <v>29</v>
      </c>
      <c r="Q21" s="71">
        <f t="shared" si="2"/>
        <v>0</v>
      </c>
      <c r="R21" s="66">
        <f>$B$75</f>
        <v>0</v>
      </c>
      <c r="S21" s="61" t="s">
        <v>29</v>
      </c>
      <c r="T21" s="20">
        <f t="shared" si="3"/>
        <v>0</v>
      </c>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row>
    <row r="22" spans="1:59" x14ac:dyDescent="0.25">
      <c r="A22" s="3">
        <v>20</v>
      </c>
      <c r="B22" s="20">
        <f>APA_LLL3!$M$12</f>
        <v>0.5</v>
      </c>
      <c r="C22" s="20">
        <f>APA_LLL3!$M$39</f>
        <v>0</v>
      </c>
      <c r="D22" s="20">
        <f>APA_LLL3!$L$53</f>
        <v>0.52435897435897438</v>
      </c>
      <c r="E22" s="20">
        <f>APA_LLL3!$L$60</f>
        <v>0.49999999999999967</v>
      </c>
      <c r="F22" s="20">
        <f>APA_LLL3!$M$63</f>
        <v>0.5</v>
      </c>
      <c r="G22" s="20">
        <f>APA_LLL3!$L$65</f>
        <v>0.5</v>
      </c>
      <c r="H22" s="20">
        <f t="shared" si="4"/>
        <v>0</v>
      </c>
      <c r="I22" s="66">
        <f>$B$71</f>
        <v>0.75</v>
      </c>
      <c r="J22" s="61" t="s">
        <v>28</v>
      </c>
      <c r="K22" s="20">
        <f t="shared" si="0"/>
        <v>0</v>
      </c>
      <c r="L22" s="66">
        <f>$B$75</f>
        <v>0</v>
      </c>
      <c r="M22" s="61" t="s">
        <v>29</v>
      </c>
      <c r="N22" s="20">
        <f t="shared" si="1"/>
        <v>0</v>
      </c>
      <c r="O22" s="66">
        <f>$B$75</f>
        <v>0</v>
      </c>
      <c r="P22" s="95" t="s">
        <v>29</v>
      </c>
      <c r="Q22" s="71">
        <f t="shared" si="2"/>
        <v>0</v>
      </c>
      <c r="R22" s="66">
        <f>$B$71</f>
        <v>0.75</v>
      </c>
      <c r="S22" s="61" t="s">
        <v>28</v>
      </c>
      <c r="T22" s="20">
        <f t="shared" si="3"/>
        <v>0</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row>
    <row r="23" spans="1:59" x14ac:dyDescent="0.25">
      <c r="A23" s="3">
        <v>21</v>
      </c>
      <c r="B23" s="20">
        <f>APA_LLL3!$L$13</f>
        <v>0.5</v>
      </c>
      <c r="C23" s="20">
        <f>APA_LLL3!$L$40</f>
        <v>0.96153846153846156</v>
      </c>
      <c r="D23" s="20">
        <f>APA_LLL3!$M$53</f>
        <v>0.47564102564102562</v>
      </c>
      <c r="E23" s="20">
        <f>APA_LLL3!$L$60</f>
        <v>0.49999999999999967</v>
      </c>
      <c r="F23" s="20">
        <f>APA_LLL3!$M$63</f>
        <v>0.5</v>
      </c>
      <c r="G23" s="20">
        <f>APA_LLL3!$L$65</f>
        <v>0.5</v>
      </c>
      <c r="H23" s="20">
        <f t="shared" si="4"/>
        <v>2.8584196252465464E-2</v>
      </c>
      <c r="I23" s="66">
        <f>$B$70</f>
        <v>0.5</v>
      </c>
      <c r="J23" s="61" t="s">
        <v>27</v>
      </c>
      <c r="K23" s="20">
        <f t="shared" si="0"/>
        <v>1.4292098126232732E-2</v>
      </c>
      <c r="L23" s="66">
        <f>$B$70</f>
        <v>0.5</v>
      </c>
      <c r="M23" s="61" t="s">
        <v>27</v>
      </c>
      <c r="N23" s="20">
        <f t="shared" si="1"/>
        <v>1.4292098126232732E-2</v>
      </c>
      <c r="O23" s="66">
        <v>0</v>
      </c>
      <c r="P23" s="95">
        <v>0</v>
      </c>
      <c r="Q23" s="71">
        <f t="shared" si="2"/>
        <v>0</v>
      </c>
      <c r="R23" s="66">
        <f>$B$70</f>
        <v>0.5</v>
      </c>
      <c r="S23" s="61" t="s">
        <v>27</v>
      </c>
      <c r="T23" s="20">
        <f t="shared" si="3"/>
        <v>1.4292098126232732E-2</v>
      </c>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row>
    <row r="24" spans="1:59" x14ac:dyDescent="0.25">
      <c r="A24" s="3">
        <v>22</v>
      </c>
      <c r="B24" s="20">
        <f>APA_LLL3!$M$13</f>
        <v>0.5</v>
      </c>
      <c r="C24" s="20">
        <f>APA_LLL3!$L$40</f>
        <v>0.96153846153846156</v>
      </c>
      <c r="D24" s="20">
        <f>APA_LLL3!$M$53</f>
        <v>0.47564102564102562</v>
      </c>
      <c r="E24" s="20">
        <f>APA_LLL3!$L$60</f>
        <v>0.49999999999999967</v>
      </c>
      <c r="F24" s="20">
        <f>APA_LLL3!$M$63</f>
        <v>0.5</v>
      </c>
      <c r="G24" s="20">
        <f>APA_LLL3!$L$65</f>
        <v>0.5</v>
      </c>
      <c r="H24" s="20">
        <f t="shared" si="4"/>
        <v>2.8584196252465464E-2</v>
      </c>
      <c r="I24" s="66">
        <f>$B$73</f>
        <v>0.5</v>
      </c>
      <c r="J24" s="61" t="s">
        <v>62</v>
      </c>
      <c r="K24" s="20">
        <f t="shared" si="0"/>
        <v>1.4292098126232732E-2</v>
      </c>
      <c r="L24" s="66">
        <f>$B$74</f>
        <v>0</v>
      </c>
      <c r="M24" s="61" t="s">
        <v>63</v>
      </c>
      <c r="N24" s="20">
        <f t="shared" si="1"/>
        <v>0</v>
      </c>
      <c r="O24" s="66">
        <v>0</v>
      </c>
      <c r="P24" s="95" t="s">
        <v>67</v>
      </c>
      <c r="Q24" s="71">
        <f t="shared" si="2"/>
        <v>0</v>
      </c>
      <c r="R24" s="66">
        <f>$B$69</f>
        <v>1</v>
      </c>
      <c r="S24" s="61" t="s">
        <v>66</v>
      </c>
      <c r="T24" s="20">
        <f t="shared" si="3"/>
        <v>2.8584196252465464E-2</v>
      </c>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row>
    <row r="25" spans="1:59" x14ac:dyDescent="0.25">
      <c r="A25" s="3">
        <v>23</v>
      </c>
      <c r="B25" s="20">
        <f>APA_LLL3!$L$14</f>
        <v>0.7857142857142857</v>
      </c>
      <c r="C25" s="20">
        <f>APA_LLL3!$M$40</f>
        <v>3.8461538461538436E-2</v>
      </c>
      <c r="D25" s="20">
        <f>APA_LLL3!$M$53</f>
        <v>0.47564102564102562</v>
      </c>
      <c r="E25" s="20">
        <f>APA_LLL3!$L$60</f>
        <v>0.49999999999999967</v>
      </c>
      <c r="F25" s="20">
        <f>APA_LLL3!$M$63</f>
        <v>0.5</v>
      </c>
      <c r="G25" s="20">
        <f>APA_LLL3!$L$65</f>
        <v>0.5</v>
      </c>
      <c r="H25" s="20">
        <f t="shared" si="4"/>
        <v>1.7967209072978277E-3</v>
      </c>
      <c r="I25" s="66">
        <f>$B$75</f>
        <v>0</v>
      </c>
      <c r="J25" s="61" t="s">
        <v>29</v>
      </c>
      <c r="K25" s="20">
        <f t="shared" si="0"/>
        <v>0</v>
      </c>
      <c r="L25" s="66">
        <f>$B$71</f>
        <v>0.75</v>
      </c>
      <c r="M25" s="61" t="s">
        <v>28</v>
      </c>
      <c r="N25" s="20">
        <f t="shared" si="1"/>
        <v>1.3475406804733707E-3</v>
      </c>
      <c r="O25" s="66">
        <f>$B$75</f>
        <v>0</v>
      </c>
      <c r="P25" s="95" t="s">
        <v>29</v>
      </c>
      <c r="Q25" s="71">
        <f t="shared" si="2"/>
        <v>0</v>
      </c>
      <c r="R25" s="66">
        <f>$B$71</f>
        <v>0.75</v>
      </c>
      <c r="S25" s="61" t="s">
        <v>28</v>
      </c>
      <c r="T25" s="20">
        <f t="shared" si="3"/>
        <v>1.3475406804733707E-3</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row>
    <row r="26" spans="1:59" x14ac:dyDescent="0.25">
      <c r="A26" s="3">
        <v>24</v>
      </c>
      <c r="B26" s="20">
        <f>APA_LLL3!$M$14</f>
        <v>0.2142857142857143</v>
      </c>
      <c r="C26" s="20">
        <f>APA_LLL3!$M$40</f>
        <v>3.8461538461538436E-2</v>
      </c>
      <c r="D26" s="20">
        <f>APA_LLL3!$M$53</f>
        <v>0.47564102564102562</v>
      </c>
      <c r="E26" s="20">
        <f>APA_LLL3!$L$60</f>
        <v>0.49999999999999967</v>
      </c>
      <c r="F26" s="20">
        <f>APA_LLL3!$M$63</f>
        <v>0.5</v>
      </c>
      <c r="G26" s="20">
        <f>APA_LLL3!$L$65</f>
        <v>0.5</v>
      </c>
      <c r="H26" s="20">
        <f t="shared" si="4"/>
        <v>4.9001479289940769E-4</v>
      </c>
      <c r="I26" s="85">
        <f>$B$72</f>
        <v>0.16666666666666666</v>
      </c>
      <c r="J26" s="63" t="s">
        <v>21</v>
      </c>
      <c r="K26" s="62">
        <f t="shared" si="0"/>
        <v>8.1669132149901272E-5</v>
      </c>
      <c r="L26" s="85">
        <f>$B$72</f>
        <v>0.16666666666666666</v>
      </c>
      <c r="M26" s="63" t="s">
        <v>21</v>
      </c>
      <c r="N26" s="62">
        <f t="shared" si="1"/>
        <v>8.1669132149901272E-5</v>
      </c>
      <c r="O26" s="85">
        <f>$B$72</f>
        <v>0.16666666666666666</v>
      </c>
      <c r="P26" s="96" t="s">
        <v>21</v>
      </c>
      <c r="Q26" s="155">
        <f t="shared" si="2"/>
        <v>8.1669132149901272E-5</v>
      </c>
      <c r="R26" s="66">
        <f>$B$69</f>
        <v>1</v>
      </c>
      <c r="S26" s="63">
        <v>1</v>
      </c>
      <c r="T26" s="62">
        <f t="shared" si="3"/>
        <v>4.9001479289940769E-4</v>
      </c>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row>
    <row r="27" spans="1:59" x14ac:dyDescent="0.25">
      <c r="A27" s="3">
        <v>25</v>
      </c>
      <c r="B27" s="20">
        <f>APA_LLL3!$L$15</f>
        <v>0.21428571428571427</v>
      </c>
      <c r="C27" s="20">
        <f>APA_LLL3!$L$41</f>
        <v>3.8461538461538457E-2</v>
      </c>
      <c r="D27" s="20">
        <f>APA_LLL3!$L$54</f>
        <v>0.47564102564102562</v>
      </c>
      <c r="E27" s="20">
        <f>APA_LLL3!$M$60</f>
        <v>0.50000000000000033</v>
      </c>
      <c r="F27" s="20">
        <f>APA_LLL3!$M$63</f>
        <v>0.5</v>
      </c>
      <c r="G27" s="20">
        <f>APA_LLL3!$L$65</f>
        <v>0.5</v>
      </c>
      <c r="H27" s="20">
        <f t="shared" si="4"/>
        <v>4.9001479289940844E-4</v>
      </c>
      <c r="I27" s="86">
        <f>$B$69</f>
        <v>1</v>
      </c>
      <c r="J27" s="87">
        <v>1</v>
      </c>
      <c r="K27" s="83">
        <f t="shared" si="0"/>
        <v>4.9001479289940844E-4</v>
      </c>
      <c r="L27" s="86">
        <f>$B$72</f>
        <v>0.16666666666666666</v>
      </c>
      <c r="M27" s="87" t="s">
        <v>21</v>
      </c>
      <c r="N27" s="83">
        <f t="shared" si="1"/>
        <v>8.1669132149901407E-5</v>
      </c>
      <c r="O27" s="86">
        <f>$B$72</f>
        <v>0.16666666666666666</v>
      </c>
      <c r="P27" s="94" t="s">
        <v>21</v>
      </c>
      <c r="Q27" s="168">
        <f t="shared" si="2"/>
        <v>8.1669132149901407E-5</v>
      </c>
      <c r="R27" s="86">
        <f>$B$72</f>
        <v>0.16666666666666666</v>
      </c>
      <c r="S27" s="87" t="s">
        <v>21</v>
      </c>
      <c r="T27" s="83">
        <f t="shared" si="3"/>
        <v>8.1669132149901407E-5</v>
      </c>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row>
    <row r="28" spans="1:59" x14ac:dyDescent="0.25">
      <c r="A28" s="3">
        <v>26</v>
      </c>
      <c r="B28" s="20">
        <f>APA_LLL3!$M$15</f>
        <v>0.7857142857142857</v>
      </c>
      <c r="C28" s="20">
        <f>APA_LLL3!$L$41</f>
        <v>3.8461538461538457E-2</v>
      </c>
      <c r="D28" s="20">
        <f>APA_LLL3!$L$54</f>
        <v>0.47564102564102562</v>
      </c>
      <c r="E28" s="20">
        <f>APA_LLL3!$M$60</f>
        <v>0.50000000000000033</v>
      </c>
      <c r="F28" s="20">
        <f>APA_LLL3!$M$63</f>
        <v>0.5</v>
      </c>
      <c r="G28" s="20">
        <f>APA_LLL3!$L$65</f>
        <v>0.5</v>
      </c>
      <c r="H28" s="20">
        <f t="shared" si="4"/>
        <v>1.7967209072978314E-3</v>
      </c>
      <c r="I28" s="66">
        <f>$B$71</f>
        <v>0.75</v>
      </c>
      <c r="J28" s="61" t="s">
        <v>28</v>
      </c>
      <c r="K28" s="20">
        <f t="shared" si="0"/>
        <v>1.3475406804733735E-3</v>
      </c>
      <c r="L28" s="66">
        <f>$B$75</f>
        <v>0</v>
      </c>
      <c r="M28" s="61" t="s">
        <v>29</v>
      </c>
      <c r="N28" s="20">
        <f t="shared" si="1"/>
        <v>0</v>
      </c>
      <c r="O28" s="66">
        <f>$B$71</f>
        <v>0.75</v>
      </c>
      <c r="P28" s="95" t="s">
        <v>28</v>
      </c>
      <c r="Q28" s="71">
        <f t="shared" si="2"/>
        <v>1.3475406804733735E-3</v>
      </c>
      <c r="R28" s="66">
        <f>$B$75</f>
        <v>0</v>
      </c>
      <c r="S28" s="61" t="s">
        <v>29</v>
      </c>
      <c r="T28" s="20">
        <f t="shared" si="3"/>
        <v>0</v>
      </c>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row>
    <row r="29" spans="1:59" x14ac:dyDescent="0.25">
      <c r="A29" s="3">
        <v>27</v>
      </c>
      <c r="B29" s="20">
        <f>APA_LLL3!$L$16</f>
        <v>0.5</v>
      </c>
      <c r="C29" s="20">
        <f>APA_LLL3!$M$41</f>
        <v>0.96153846153846156</v>
      </c>
      <c r="D29" s="20">
        <f>APA_LLL3!$L$54</f>
        <v>0.47564102564102562</v>
      </c>
      <c r="E29" s="20">
        <f>APA_LLL3!$M$60</f>
        <v>0.50000000000000033</v>
      </c>
      <c r="F29" s="20">
        <f>APA_LLL3!$M$63</f>
        <v>0.5</v>
      </c>
      <c r="G29" s="20">
        <f>APA_LLL3!$L$65</f>
        <v>0.5</v>
      </c>
      <c r="H29" s="20">
        <f t="shared" si="4"/>
        <v>2.8584196252465499E-2</v>
      </c>
      <c r="I29" s="66">
        <f>$B$69</f>
        <v>1</v>
      </c>
      <c r="J29" s="61" t="s">
        <v>66</v>
      </c>
      <c r="K29" s="20">
        <f t="shared" si="0"/>
        <v>2.8584196252465499E-2</v>
      </c>
      <c r="L29" s="66">
        <v>0</v>
      </c>
      <c r="M29" s="61" t="s">
        <v>67</v>
      </c>
      <c r="N29" s="20">
        <f t="shared" si="1"/>
        <v>0</v>
      </c>
      <c r="O29" s="86">
        <f>$B$74</f>
        <v>0</v>
      </c>
      <c r="P29" s="95" t="s">
        <v>63</v>
      </c>
      <c r="Q29" s="71">
        <f t="shared" si="2"/>
        <v>0</v>
      </c>
      <c r="R29" s="66">
        <f>$B$73</f>
        <v>0.5</v>
      </c>
      <c r="S29" s="61" t="s">
        <v>62</v>
      </c>
      <c r="T29" s="20">
        <f t="shared" si="3"/>
        <v>1.429209812623275E-2</v>
      </c>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row>
    <row r="30" spans="1:59" x14ac:dyDescent="0.25">
      <c r="A30" s="3">
        <v>28</v>
      </c>
      <c r="B30" s="20">
        <f>APA_LLL3!$M$16</f>
        <v>0.5</v>
      </c>
      <c r="C30" s="20">
        <f>APA_LLL3!$M$41</f>
        <v>0.96153846153846156</v>
      </c>
      <c r="D30" s="20">
        <f>APA_LLL3!$L$54</f>
        <v>0.47564102564102562</v>
      </c>
      <c r="E30" s="20">
        <f>APA_LLL3!$M$60</f>
        <v>0.50000000000000033</v>
      </c>
      <c r="F30" s="20">
        <f>APA_LLL3!$M$63</f>
        <v>0.5</v>
      </c>
      <c r="G30" s="20">
        <f>APA_LLL3!$L$65</f>
        <v>0.5</v>
      </c>
      <c r="H30" s="20">
        <f t="shared" si="4"/>
        <v>2.8584196252465499E-2</v>
      </c>
      <c r="I30" s="66">
        <f>$B$70</f>
        <v>0.5</v>
      </c>
      <c r="J30" s="61" t="s">
        <v>27</v>
      </c>
      <c r="K30" s="20">
        <f t="shared" si="0"/>
        <v>1.429209812623275E-2</v>
      </c>
      <c r="L30" s="66">
        <v>0</v>
      </c>
      <c r="M30" s="61">
        <v>0</v>
      </c>
      <c r="N30" s="20">
        <f t="shared" si="1"/>
        <v>0</v>
      </c>
      <c r="O30" s="66">
        <f>$B$70</f>
        <v>0.5</v>
      </c>
      <c r="P30" s="95" t="s">
        <v>27</v>
      </c>
      <c r="Q30" s="71">
        <f t="shared" si="2"/>
        <v>1.429209812623275E-2</v>
      </c>
      <c r="R30" s="66">
        <f>$B$70</f>
        <v>0.5</v>
      </c>
      <c r="S30" s="61" t="s">
        <v>27</v>
      </c>
      <c r="T30" s="20">
        <f t="shared" si="3"/>
        <v>1.429209812623275E-2</v>
      </c>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row>
    <row r="31" spans="1:59" x14ac:dyDescent="0.25">
      <c r="A31" s="3">
        <v>29</v>
      </c>
      <c r="B31" s="20">
        <f>APA_LLL3!$L$17</f>
        <v>0.5</v>
      </c>
      <c r="C31" s="20">
        <f>APA_LLL3!$L$42</f>
        <v>0</v>
      </c>
      <c r="D31" s="20">
        <f>APA_LLL3!$M$54</f>
        <v>0.52435897435897438</v>
      </c>
      <c r="E31" s="20">
        <f>APA_LLL3!$M$60</f>
        <v>0.50000000000000033</v>
      </c>
      <c r="F31" s="20">
        <f>APA_LLL3!$M$63</f>
        <v>0.5</v>
      </c>
      <c r="G31" s="20">
        <f>APA_LLL3!$L$65</f>
        <v>0.5</v>
      </c>
      <c r="H31" s="20">
        <f t="shared" si="4"/>
        <v>0</v>
      </c>
      <c r="I31" s="66">
        <f>$B$71</f>
        <v>0.75</v>
      </c>
      <c r="J31" s="61" t="s">
        <v>28</v>
      </c>
      <c r="K31" s="20">
        <f t="shared" si="0"/>
        <v>0</v>
      </c>
      <c r="L31" s="66">
        <f>$B$75</f>
        <v>0</v>
      </c>
      <c r="M31" s="61" t="s">
        <v>29</v>
      </c>
      <c r="N31" s="20">
        <f t="shared" si="1"/>
        <v>0</v>
      </c>
      <c r="O31" s="66">
        <f>$B$75</f>
        <v>0</v>
      </c>
      <c r="P31" s="95" t="s">
        <v>29</v>
      </c>
      <c r="Q31" s="71">
        <f t="shared" si="2"/>
        <v>0</v>
      </c>
      <c r="R31" s="66">
        <f>$B$71</f>
        <v>0.75</v>
      </c>
      <c r="S31" s="61" t="s">
        <v>28</v>
      </c>
      <c r="T31" s="20">
        <f t="shared" si="3"/>
        <v>0</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row>
    <row r="32" spans="1:59" x14ac:dyDescent="0.25">
      <c r="A32" s="3">
        <v>30</v>
      </c>
      <c r="B32" s="20">
        <f>APA_LLL3!$M$17</f>
        <v>0.5</v>
      </c>
      <c r="C32" s="20">
        <f>APA_LLL3!$L$42</f>
        <v>0</v>
      </c>
      <c r="D32" s="20">
        <f>APA_LLL3!$M$54</f>
        <v>0.52435897435897438</v>
      </c>
      <c r="E32" s="20">
        <f>APA_LLL3!$M$60</f>
        <v>0.50000000000000033</v>
      </c>
      <c r="F32" s="20">
        <f>APA_LLL3!$M$63</f>
        <v>0.5</v>
      </c>
      <c r="G32" s="20">
        <f>APA_LLL3!$L$65</f>
        <v>0.5</v>
      </c>
      <c r="H32" s="20">
        <f t="shared" si="4"/>
        <v>0</v>
      </c>
      <c r="I32" s="66">
        <f>$B$75</f>
        <v>0</v>
      </c>
      <c r="J32" s="61" t="s">
        <v>29</v>
      </c>
      <c r="K32" s="20">
        <f>I32*H32</f>
        <v>0</v>
      </c>
      <c r="L32" s="66">
        <f>$B$75</f>
        <v>0</v>
      </c>
      <c r="M32" s="61" t="s">
        <v>29</v>
      </c>
      <c r="N32" s="20">
        <f t="shared" si="1"/>
        <v>0</v>
      </c>
      <c r="O32" s="66">
        <f>$B$71</f>
        <v>0.75</v>
      </c>
      <c r="P32" s="95" t="s">
        <v>28</v>
      </c>
      <c r="Q32" s="71">
        <f t="shared" si="2"/>
        <v>0</v>
      </c>
      <c r="R32" s="66">
        <f>$B$71</f>
        <v>0.75</v>
      </c>
      <c r="S32" s="61" t="s">
        <v>28</v>
      </c>
      <c r="T32" s="20">
        <f t="shared" si="3"/>
        <v>0</v>
      </c>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row>
    <row r="33" spans="1:59" x14ac:dyDescent="0.25">
      <c r="A33" s="3">
        <v>31</v>
      </c>
      <c r="B33" s="20">
        <f>APA_LLL3!$L$18</f>
        <v>0.5</v>
      </c>
      <c r="C33" s="20">
        <f>APA_LLL3!$M$42</f>
        <v>1</v>
      </c>
      <c r="D33" s="20">
        <f>APA_LLL3!$M$54</f>
        <v>0.52435897435897438</v>
      </c>
      <c r="E33" s="20">
        <f>APA_LLL3!$M$60</f>
        <v>0.50000000000000033</v>
      </c>
      <c r="F33" s="20">
        <f>APA_LLL3!$M$63</f>
        <v>0.5</v>
      </c>
      <c r="G33" s="20">
        <f>APA_LLL3!$L$65</f>
        <v>0.5</v>
      </c>
      <c r="H33" s="20">
        <f t="shared" si="4"/>
        <v>3.277243589743592E-2</v>
      </c>
      <c r="I33" s="66">
        <f>$B$73</f>
        <v>0.5</v>
      </c>
      <c r="J33" s="61" t="s">
        <v>62</v>
      </c>
      <c r="K33" s="20">
        <f t="shared" si="0"/>
        <v>1.638621794871796E-2</v>
      </c>
      <c r="L33" s="66">
        <v>0</v>
      </c>
      <c r="M33" s="61" t="s">
        <v>67</v>
      </c>
      <c r="N33" s="20">
        <f t="shared" si="1"/>
        <v>0</v>
      </c>
      <c r="O33" s="66">
        <f>$B$74</f>
        <v>0</v>
      </c>
      <c r="P33" s="95" t="s">
        <v>63</v>
      </c>
      <c r="Q33" s="71">
        <f t="shared" si="2"/>
        <v>0</v>
      </c>
      <c r="R33" s="66">
        <f>$B$69</f>
        <v>1</v>
      </c>
      <c r="S33" s="61" t="s">
        <v>66</v>
      </c>
      <c r="T33" s="20">
        <f t="shared" si="3"/>
        <v>3.277243589743592E-2</v>
      </c>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row>
    <row r="34" spans="1:59" s="1" customFormat="1" x14ac:dyDescent="0.25">
      <c r="A34" s="4">
        <v>32</v>
      </c>
      <c r="B34" s="62">
        <f>APA_LLL3!$M$18</f>
        <v>0.5</v>
      </c>
      <c r="C34" s="62">
        <f>APA_LLL3!$M$42</f>
        <v>1</v>
      </c>
      <c r="D34" s="62">
        <f>APA_LLL3!$M$54</f>
        <v>0.52435897435897438</v>
      </c>
      <c r="E34" s="62">
        <f>APA_LLL3!$M$60</f>
        <v>0.50000000000000033</v>
      </c>
      <c r="F34" s="62">
        <f>APA_LLL3!$M$63</f>
        <v>0.5</v>
      </c>
      <c r="G34" s="62">
        <f>APA_LLL3!$L$65</f>
        <v>0.5</v>
      </c>
      <c r="H34" s="62">
        <f t="shared" si="4"/>
        <v>3.277243589743592E-2</v>
      </c>
      <c r="I34" s="85">
        <f>$B$74</f>
        <v>0</v>
      </c>
      <c r="J34" s="63" t="s">
        <v>63</v>
      </c>
      <c r="K34" s="62">
        <f t="shared" si="0"/>
        <v>0</v>
      </c>
      <c r="L34" s="85">
        <v>0</v>
      </c>
      <c r="M34" s="63">
        <v>0</v>
      </c>
      <c r="N34" s="62">
        <f t="shared" si="1"/>
        <v>0</v>
      </c>
      <c r="O34" s="85">
        <f>$B$73</f>
        <v>0.5</v>
      </c>
      <c r="P34" s="96" t="s">
        <v>62</v>
      </c>
      <c r="Q34" s="155">
        <f t="shared" si="2"/>
        <v>1.638621794871796E-2</v>
      </c>
      <c r="R34" s="85">
        <f>$B$69</f>
        <v>1</v>
      </c>
      <c r="S34" s="63" t="s">
        <v>66</v>
      </c>
      <c r="T34" s="62">
        <f t="shared" si="3"/>
        <v>3.277243589743592E-2</v>
      </c>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row>
    <row r="35" spans="1:59" x14ac:dyDescent="0.25">
      <c r="A35" s="3">
        <v>33</v>
      </c>
      <c r="B35" s="20">
        <f>APA_LLL3!$L$19</f>
        <v>0.5</v>
      </c>
      <c r="C35" s="20">
        <f>APA_LLL3!$L$43</f>
        <v>1</v>
      </c>
      <c r="D35" s="20">
        <f>APA_LLL3!$L$55</f>
        <v>0.52435897435897438</v>
      </c>
      <c r="E35" s="20">
        <f>APA_LLL3!$L$61</f>
        <v>0.49999999999999967</v>
      </c>
      <c r="F35" s="20">
        <f>APA_LLL3!$L$64</f>
        <v>0.5</v>
      </c>
      <c r="G35" s="20">
        <f>APA_LLL3!$M$65</f>
        <v>0.5</v>
      </c>
      <c r="H35" s="20">
        <f t="shared" si="4"/>
        <v>3.2772435897435878E-2</v>
      </c>
      <c r="I35" s="86">
        <f>$B$73</f>
        <v>0.5</v>
      </c>
      <c r="J35" s="87" t="s">
        <v>62</v>
      </c>
      <c r="K35" s="20">
        <f t="shared" si="0"/>
        <v>1.6386217948717939E-2</v>
      </c>
      <c r="L35" s="86">
        <f>$B$69</f>
        <v>1</v>
      </c>
      <c r="M35" s="87" t="s">
        <v>66</v>
      </c>
      <c r="N35" s="20">
        <f t="shared" si="1"/>
        <v>3.2772435897435878E-2</v>
      </c>
      <c r="O35" s="86">
        <f>$B$74</f>
        <v>0</v>
      </c>
      <c r="P35" s="87" t="s">
        <v>63</v>
      </c>
      <c r="Q35" s="20">
        <f t="shared" si="2"/>
        <v>0</v>
      </c>
      <c r="R35" s="86">
        <v>0</v>
      </c>
      <c r="S35" s="94">
        <v>0</v>
      </c>
      <c r="T35" s="71">
        <f t="shared" si="3"/>
        <v>0</v>
      </c>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row>
    <row r="36" spans="1:59" x14ac:dyDescent="0.25">
      <c r="A36" s="3">
        <v>34</v>
      </c>
      <c r="B36" s="20">
        <f>APA_LLL3!$M$19</f>
        <v>0.5</v>
      </c>
      <c r="C36" s="20">
        <f>APA_LLL3!$L$43</f>
        <v>1</v>
      </c>
      <c r="D36" s="20">
        <f>APA_LLL3!$L$55</f>
        <v>0.52435897435897438</v>
      </c>
      <c r="E36" s="20">
        <f>APA_LLL3!$L$61</f>
        <v>0.49999999999999967</v>
      </c>
      <c r="F36" s="20">
        <f>APA_LLL3!$L$64</f>
        <v>0.5</v>
      </c>
      <c r="G36" s="20">
        <f>APA_LLL3!$M$65</f>
        <v>0.5</v>
      </c>
      <c r="H36" s="20">
        <f t="shared" si="4"/>
        <v>3.2772435897435878E-2</v>
      </c>
      <c r="I36" s="66">
        <f>$B$74</f>
        <v>0</v>
      </c>
      <c r="J36" s="61" t="s">
        <v>63</v>
      </c>
      <c r="K36" s="20">
        <f t="shared" si="0"/>
        <v>0</v>
      </c>
      <c r="L36" s="66">
        <f>$B$69</f>
        <v>1</v>
      </c>
      <c r="M36" s="61" t="s">
        <v>66</v>
      </c>
      <c r="N36" s="20">
        <f t="shared" si="1"/>
        <v>3.2772435897435878E-2</v>
      </c>
      <c r="O36" s="66">
        <f>$B$73</f>
        <v>0.5</v>
      </c>
      <c r="P36" s="61" t="s">
        <v>62</v>
      </c>
      <c r="Q36" s="20">
        <f t="shared" si="2"/>
        <v>1.6386217948717939E-2</v>
      </c>
      <c r="R36" s="66">
        <v>0</v>
      </c>
      <c r="S36" s="95" t="s">
        <v>67</v>
      </c>
      <c r="T36" s="71">
        <f t="shared" si="3"/>
        <v>0</v>
      </c>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row>
    <row r="37" spans="1:59" x14ac:dyDescent="0.25">
      <c r="A37" s="3">
        <v>35</v>
      </c>
      <c r="B37" s="20">
        <f>APA_LLL3!$L$20</f>
        <v>0.5</v>
      </c>
      <c r="C37" s="20">
        <f>APA_LLL3!$M$43</f>
        <v>0</v>
      </c>
      <c r="D37" s="20">
        <f>APA_LLL3!$L$55</f>
        <v>0.52435897435897438</v>
      </c>
      <c r="E37" s="20">
        <f>APA_LLL3!$L$61</f>
        <v>0.49999999999999967</v>
      </c>
      <c r="F37" s="20">
        <f>APA_LLL3!$L$64</f>
        <v>0.5</v>
      </c>
      <c r="G37" s="20">
        <f>APA_LLL3!$M$65</f>
        <v>0.5</v>
      </c>
      <c r="H37" s="20">
        <f t="shared" si="4"/>
        <v>0</v>
      </c>
      <c r="I37" s="66">
        <f>$B$71</f>
        <v>0.75</v>
      </c>
      <c r="J37" s="61" t="s">
        <v>28</v>
      </c>
      <c r="K37" s="20">
        <f t="shared" si="0"/>
        <v>0</v>
      </c>
      <c r="L37" s="66">
        <f>$B$71</f>
        <v>0.75</v>
      </c>
      <c r="M37" s="61" t="s">
        <v>28</v>
      </c>
      <c r="N37" s="20">
        <f t="shared" si="1"/>
        <v>0</v>
      </c>
      <c r="O37" s="66">
        <f>$B$75</f>
        <v>0</v>
      </c>
      <c r="P37" s="61" t="s">
        <v>29</v>
      </c>
      <c r="Q37" s="20">
        <f t="shared" si="2"/>
        <v>0</v>
      </c>
      <c r="R37" s="66">
        <f>$B$75</f>
        <v>0</v>
      </c>
      <c r="S37" s="95" t="s">
        <v>29</v>
      </c>
      <c r="T37" s="71">
        <f t="shared" si="3"/>
        <v>0</v>
      </c>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row>
    <row r="38" spans="1:59" x14ac:dyDescent="0.25">
      <c r="A38" s="3">
        <v>36</v>
      </c>
      <c r="B38" s="20">
        <f>APA_LLL3!$M$20</f>
        <v>0.5</v>
      </c>
      <c r="C38" s="20">
        <f>APA_LLL3!$M$43</f>
        <v>0</v>
      </c>
      <c r="D38" s="20">
        <f>APA_LLL3!$L$55</f>
        <v>0.52435897435897438</v>
      </c>
      <c r="E38" s="20">
        <f>APA_LLL3!$L$61</f>
        <v>0.49999999999999967</v>
      </c>
      <c r="F38" s="20">
        <f>APA_LLL3!$L$64</f>
        <v>0.5</v>
      </c>
      <c r="G38" s="20">
        <f>APA_LLL3!$M$65</f>
        <v>0.5</v>
      </c>
      <c r="H38" s="20">
        <f t="shared" si="4"/>
        <v>0</v>
      </c>
      <c r="I38" s="66">
        <f>$B$75</f>
        <v>0</v>
      </c>
      <c r="J38" s="61" t="s">
        <v>29</v>
      </c>
      <c r="K38" s="20">
        <f t="shared" si="0"/>
        <v>0</v>
      </c>
      <c r="L38" s="66">
        <f>$B$71</f>
        <v>0.75</v>
      </c>
      <c r="M38" s="61" t="s">
        <v>28</v>
      </c>
      <c r="N38" s="20">
        <f t="shared" si="1"/>
        <v>0</v>
      </c>
      <c r="O38" s="66">
        <f>$B$71</f>
        <v>0.75</v>
      </c>
      <c r="P38" s="61" t="s">
        <v>28</v>
      </c>
      <c r="Q38" s="20">
        <f t="shared" si="2"/>
        <v>0</v>
      </c>
      <c r="R38" s="66">
        <f>$B$75</f>
        <v>0</v>
      </c>
      <c r="S38" s="95" t="s">
        <v>29</v>
      </c>
      <c r="T38" s="71">
        <f t="shared" si="3"/>
        <v>0</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row>
    <row r="39" spans="1:59" x14ac:dyDescent="0.25">
      <c r="A39" s="3">
        <v>37</v>
      </c>
      <c r="B39" s="20">
        <f>APA_LLL3!$L$21</f>
        <v>0.5</v>
      </c>
      <c r="C39" s="20">
        <f>APA_LLL3!$L$44</f>
        <v>0.96153846153846156</v>
      </c>
      <c r="D39" s="20">
        <f>APA_LLL3!$M$55</f>
        <v>0.47564102564102562</v>
      </c>
      <c r="E39" s="20">
        <f>APA_LLL3!$L$61</f>
        <v>0.49999999999999967</v>
      </c>
      <c r="F39" s="20">
        <f>APA_LLL3!$L$64</f>
        <v>0.5</v>
      </c>
      <c r="G39" s="20">
        <f>APA_LLL3!$M$65</f>
        <v>0.5</v>
      </c>
      <c r="H39" s="20">
        <f t="shared" si="4"/>
        <v>2.8584196252465464E-2</v>
      </c>
      <c r="I39" s="66">
        <f>$B$70</f>
        <v>0.5</v>
      </c>
      <c r="J39" s="61" t="s">
        <v>27</v>
      </c>
      <c r="K39" s="20">
        <f t="shared" si="0"/>
        <v>1.4292098126232732E-2</v>
      </c>
      <c r="L39" s="66">
        <f>$B$70</f>
        <v>0.5</v>
      </c>
      <c r="M39" s="61" t="s">
        <v>27</v>
      </c>
      <c r="N39" s="20">
        <f t="shared" si="1"/>
        <v>1.4292098126232732E-2</v>
      </c>
      <c r="O39" s="66">
        <f>$B$70</f>
        <v>0.5</v>
      </c>
      <c r="P39" s="61" t="s">
        <v>27</v>
      </c>
      <c r="Q39" s="20">
        <f t="shared" si="2"/>
        <v>1.4292098126232732E-2</v>
      </c>
      <c r="R39" s="66">
        <v>0</v>
      </c>
      <c r="S39" s="95">
        <v>0</v>
      </c>
      <c r="T39" s="71">
        <f t="shared" si="3"/>
        <v>0</v>
      </c>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row>
    <row r="40" spans="1:59" x14ac:dyDescent="0.25">
      <c r="A40" s="3">
        <v>38</v>
      </c>
      <c r="B40" s="20">
        <f>APA_LLL3!$M$21</f>
        <v>0.5</v>
      </c>
      <c r="C40" s="20">
        <f>APA_LLL3!$L$44</f>
        <v>0.96153846153846156</v>
      </c>
      <c r="D40" s="20">
        <f>APA_LLL3!$M$55</f>
        <v>0.47564102564102562</v>
      </c>
      <c r="E40" s="20">
        <f>APA_LLL3!$L$61</f>
        <v>0.49999999999999967</v>
      </c>
      <c r="F40" s="20">
        <f>APA_LLL3!$L$64</f>
        <v>0.5</v>
      </c>
      <c r="G40" s="20">
        <f>APA_LLL3!$M$65</f>
        <v>0.5</v>
      </c>
      <c r="H40" s="20">
        <f t="shared" si="4"/>
        <v>2.8584196252465464E-2</v>
      </c>
      <c r="I40" s="66">
        <f>$B$74</f>
        <v>0</v>
      </c>
      <c r="J40" s="61" t="s">
        <v>63</v>
      </c>
      <c r="K40" s="20">
        <f t="shared" si="0"/>
        <v>0</v>
      </c>
      <c r="L40" s="66">
        <f>$B$73</f>
        <v>0.5</v>
      </c>
      <c r="M40" s="61" t="s">
        <v>62</v>
      </c>
      <c r="N40" s="20">
        <f t="shared" si="1"/>
        <v>1.4292098126232732E-2</v>
      </c>
      <c r="O40" s="66">
        <f>$B$69</f>
        <v>1</v>
      </c>
      <c r="P40" s="61" t="s">
        <v>66</v>
      </c>
      <c r="Q40" s="20">
        <f t="shared" si="2"/>
        <v>2.8584196252465464E-2</v>
      </c>
      <c r="R40" s="66">
        <v>0</v>
      </c>
      <c r="S40" s="95" t="s">
        <v>67</v>
      </c>
      <c r="T40" s="71">
        <f t="shared" si="3"/>
        <v>0</v>
      </c>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row>
    <row r="41" spans="1:59" x14ac:dyDescent="0.25">
      <c r="A41" s="3">
        <v>39</v>
      </c>
      <c r="B41" s="20">
        <f>APA_LLL3!$L$22</f>
        <v>0.7857142857142857</v>
      </c>
      <c r="C41" s="20">
        <f>APA_LLL3!$M$44</f>
        <v>3.8461538461538436E-2</v>
      </c>
      <c r="D41" s="20">
        <f>APA_LLL3!$M$55</f>
        <v>0.47564102564102562</v>
      </c>
      <c r="E41" s="20">
        <f>APA_LLL3!$L$61</f>
        <v>0.49999999999999967</v>
      </c>
      <c r="F41" s="20">
        <f>APA_LLL3!$L$64</f>
        <v>0.5</v>
      </c>
      <c r="G41" s="20">
        <f>APA_LLL3!$M$65</f>
        <v>0.5</v>
      </c>
      <c r="H41" s="20">
        <f t="shared" si="4"/>
        <v>1.7967209072978277E-3</v>
      </c>
      <c r="I41" s="66">
        <f>$B$71</f>
        <v>0.75</v>
      </c>
      <c r="J41" s="61" t="s">
        <v>28</v>
      </c>
      <c r="K41" s="20">
        <f t="shared" si="0"/>
        <v>1.3475406804733707E-3</v>
      </c>
      <c r="L41" s="66">
        <f>$B$75</f>
        <v>0</v>
      </c>
      <c r="M41" s="61" t="s">
        <v>29</v>
      </c>
      <c r="N41" s="20">
        <f t="shared" si="1"/>
        <v>0</v>
      </c>
      <c r="O41" s="66">
        <f>$B$71</f>
        <v>0.75</v>
      </c>
      <c r="P41" s="61" t="s">
        <v>28</v>
      </c>
      <c r="Q41" s="20">
        <f t="shared" si="2"/>
        <v>1.3475406804733707E-3</v>
      </c>
      <c r="R41" s="66">
        <f>$B$75</f>
        <v>0</v>
      </c>
      <c r="S41" s="95" t="s">
        <v>29</v>
      </c>
      <c r="T41" s="71">
        <f t="shared" si="3"/>
        <v>0</v>
      </c>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row>
    <row r="42" spans="1:59" x14ac:dyDescent="0.25">
      <c r="A42" s="3">
        <v>40</v>
      </c>
      <c r="B42" s="20">
        <f>APA_LLL3!$M$22</f>
        <v>0.2142857142857143</v>
      </c>
      <c r="C42" s="20">
        <f>APA_LLL3!$M$44</f>
        <v>3.8461538461538436E-2</v>
      </c>
      <c r="D42" s="20">
        <f>APA_LLL3!$M$55</f>
        <v>0.47564102564102562</v>
      </c>
      <c r="E42" s="20">
        <f>APA_LLL3!$L$61</f>
        <v>0.49999999999999967</v>
      </c>
      <c r="F42" s="20">
        <f>APA_LLL3!$L$64</f>
        <v>0.5</v>
      </c>
      <c r="G42" s="20">
        <f>APA_LLL3!$M$65</f>
        <v>0.5</v>
      </c>
      <c r="H42" s="20">
        <f t="shared" si="4"/>
        <v>4.9001479289940769E-4</v>
      </c>
      <c r="I42" s="85">
        <f>$B$72</f>
        <v>0.16666666666666666</v>
      </c>
      <c r="J42" s="63" t="s">
        <v>21</v>
      </c>
      <c r="K42" s="20">
        <f t="shared" si="0"/>
        <v>8.1669132149901272E-5</v>
      </c>
      <c r="L42" s="85">
        <f>$B$72</f>
        <v>0.16666666666666666</v>
      </c>
      <c r="M42" s="63" t="s">
        <v>21</v>
      </c>
      <c r="N42" s="20">
        <f t="shared" si="1"/>
        <v>8.1669132149901272E-5</v>
      </c>
      <c r="O42" s="66">
        <f>$B$69</f>
        <v>1</v>
      </c>
      <c r="P42" s="63">
        <v>1</v>
      </c>
      <c r="Q42" s="20">
        <f t="shared" si="2"/>
        <v>4.9001479289940769E-4</v>
      </c>
      <c r="R42" s="85">
        <f>$B$72</f>
        <v>0.16666666666666666</v>
      </c>
      <c r="S42" s="96" t="s">
        <v>21</v>
      </c>
      <c r="T42" s="71">
        <f t="shared" si="3"/>
        <v>8.1669132149901272E-5</v>
      </c>
    </row>
    <row r="43" spans="1:59" x14ac:dyDescent="0.25">
      <c r="A43" s="3">
        <v>41</v>
      </c>
      <c r="B43" s="20">
        <f>APA_LLL3!$L$23</f>
        <v>0.21428571428571427</v>
      </c>
      <c r="C43" s="20">
        <f>APA_LLL3!$L$45</f>
        <v>3.8461538461538457E-2</v>
      </c>
      <c r="D43" s="20">
        <f>APA_LLL3!$L$56</f>
        <v>0.47564102564102562</v>
      </c>
      <c r="E43" s="20">
        <f>APA_LLL3!$M$61</f>
        <v>0.50000000000000033</v>
      </c>
      <c r="F43" s="20">
        <f>APA_LLL3!$L$64</f>
        <v>0.5</v>
      </c>
      <c r="G43" s="20">
        <f>APA_LLL3!$M$65</f>
        <v>0.5</v>
      </c>
      <c r="H43" s="20">
        <f t="shared" si="4"/>
        <v>4.9001479289940844E-4</v>
      </c>
      <c r="I43" s="86">
        <f>$B$72</f>
        <v>0.16666666666666666</v>
      </c>
      <c r="J43" s="87" t="s">
        <v>21</v>
      </c>
      <c r="K43" s="20">
        <f t="shared" si="0"/>
        <v>8.1669132149901407E-5</v>
      </c>
      <c r="L43" s="86">
        <f>$B$69</f>
        <v>1</v>
      </c>
      <c r="M43" s="87">
        <v>1</v>
      </c>
      <c r="N43" s="20">
        <f t="shared" si="1"/>
        <v>4.9001479289940844E-4</v>
      </c>
      <c r="O43" s="86">
        <f>$B$72</f>
        <v>0.16666666666666666</v>
      </c>
      <c r="P43" s="87" t="s">
        <v>21</v>
      </c>
      <c r="Q43" s="20">
        <f t="shared" si="2"/>
        <v>8.1669132149901407E-5</v>
      </c>
      <c r="R43" s="86">
        <f>$B$72</f>
        <v>0.16666666666666666</v>
      </c>
      <c r="S43" s="94" t="s">
        <v>21</v>
      </c>
      <c r="T43" s="71">
        <f t="shared" si="3"/>
        <v>8.1669132149901407E-5</v>
      </c>
    </row>
    <row r="44" spans="1:59" x14ac:dyDescent="0.25">
      <c r="A44" s="3">
        <v>42</v>
      </c>
      <c r="B44" s="20">
        <f>APA_LLL3!$M$23</f>
        <v>0.7857142857142857</v>
      </c>
      <c r="C44" s="20">
        <f>APA_LLL3!$L$45</f>
        <v>3.8461538461538457E-2</v>
      </c>
      <c r="D44" s="20">
        <f>APA_LLL3!$L$56</f>
        <v>0.47564102564102562</v>
      </c>
      <c r="E44" s="20">
        <f>APA_LLL3!$M$61</f>
        <v>0.50000000000000033</v>
      </c>
      <c r="F44" s="20">
        <f>APA_LLL3!$L$64</f>
        <v>0.5</v>
      </c>
      <c r="G44" s="20">
        <f>APA_LLL3!$M$65</f>
        <v>0.5</v>
      </c>
      <c r="H44" s="20">
        <f t="shared" si="4"/>
        <v>1.7967209072978314E-3</v>
      </c>
      <c r="I44" s="66">
        <f>$B$75</f>
        <v>0</v>
      </c>
      <c r="J44" s="61" t="s">
        <v>29</v>
      </c>
      <c r="K44" s="20">
        <f t="shared" si="0"/>
        <v>0</v>
      </c>
      <c r="L44" s="66">
        <f>$B$71</f>
        <v>0.75</v>
      </c>
      <c r="M44" s="61" t="s">
        <v>28</v>
      </c>
      <c r="N44" s="20">
        <f t="shared" si="1"/>
        <v>1.3475406804733735E-3</v>
      </c>
      <c r="O44" s="66">
        <f>$B$75</f>
        <v>0</v>
      </c>
      <c r="P44" s="61" t="s">
        <v>29</v>
      </c>
      <c r="Q44" s="20">
        <f t="shared" si="2"/>
        <v>0</v>
      </c>
      <c r="R44" s="66">
        <f>$B$71</f>
        <v>0.75</v>
      </c>
      <c r="S44" s="95" t="s">
        <v>28</v>
      </c>
      <c r="T44" s="71">
        <f t="shared" si="3"/>
        <v>1.3475406804733735E-3</v>
      </c>
    </row>
    <row r="45" spans="1:59" x14ac:dyDescent="0.25">
      <c r="A45" s="3">
        <v>43</v>
      </c>
      <c r="B45" s="20">
        <f>APA_LLL3!$L$24</f>
        <v>0.5</v>
      </c>
      <c r="C45" s="20">
        <f>APA_LLL3!$M$45</f>
        <v>0.96153846153846156</v>
      </c>
      <c r="D45" s="20">
        <f>APA_LLL3!$L$56</f>
        <v>0.47564102564102562</v>
      </c>
      <c r="E45" s="20">
        <f>APA_LLL3!$M$61</f>
        <v>0.50000000000000033</v>
      </c>
      <c r="F45" s="20">
        <f>APA_LLL3!$L$64</f>
        <v>0.5</v>
      </c>
      <c r="G45" s="20">
        <f>APA_LLL3!$M$65</f>
        <v>0.5</v>
      </c>
      <c r="H45" s="20">
        <f t="shared" si="4"/>
        <v>2.8584196252465499E-2</v>
      </c>
      <c r="I45" s="66">
        <v>0</v>
      </c>
      <c r="J45" s="61" t="s">
        <v>67</v>
      </c>
      <c r="K45" s="20">
        <f t="shared" si="0"/>
        <v>0</v>
      </c>
      <c r="L45" s="66">
        <f>$B$69</f>
        <v>1</v>
      </c>
      <c r="M45" s="61" t="s">
        <v>66</v>
      </c>
      <c r="N45" s="20">
        <f t="shared" si="1"/>
        <v>2.8584196252465499E-2</v>
      </c>
      <c r="O45" s="66">
        <f>$B$73</f>
        <v>0.5</v>
      </c>
      <c r="P45" s="61" t="s">
        <v>62</v>
      </c>
      <c r="Q45" s="20">
        <f t="shared" si="2"/>
        <v>1.429209812623275E-2</v>
      </c>
      <c r="R45" s="86">
        <f>$B$74</f>
        <v>0</v>
      </c>
      <c r="S45" s="95" t="s">
        <v>63</v>
      </c>
      <c r="T45" s="71">
        <f t="shared" si="3"/>
        <v>0</v>
      </c>
    </row>
    <row r="46" spans="1:59" x14ac:dyDescent="0.25">
      <c r="A46" s="3">
        <v>44</v>
      </c>
      <c r="B46" s="20">
        <f>APA_LLL3!$M$24</f>
        <v>0.5</v>
      </c>
      <c r="C46" s="20">
        <f>APA_LLL3!$M$45</f>
        <v>0.96153846153846156</v>
      </c>
      <c r="D46" s="20">
        <f>APA_LLL3!$L$56</f>
        <v>0.47564102564102562</v>
      </c>
      <c r="E46" s="20">
        <f>APA_LLL3!$M$61</f>
        <v>0.50000000000000033</v>
      </c>
      <c r="F46" s="20">
        <f>APA_LLL3!$L$64</f>
        <v>0.5</v>
      </c>
      <c r="G46" s="20">
        <f>APA_LLL3!$M$65</f>
        <v>0.5</v>
      </c>
      <c r="H46" s="20">
        <f t="shared" si="4"/>
        <v>2.8584196252465499E-2</v>
      </c>
      <c r="I46" s="66">
        <v>0</v>
      </c>
      <c r="J46" s="61">
        <v>0</v>
      </c>
      <c r="K46" s="20">
        <f t="shared" si="0"/>
        <v>0</v>
      </c>
      <c r="L46" s="66">
        <f>$B$70</f>
        <v>0.5</v>
      </c>
      <c r="M46" s="61" t="s">
        <v>27</v>
      </c>
      <c r="N46" s="20">
        <f t="shared" si="1"/>
        <v>1.429209812623275E-2</v>
      </c>
      <c r="O46" s="66">
        <f>$B$70</f>
        <v>0.5</v>
      </c>
      <c r="P46" s="61" t="s">
        <v>27</v>
      </c>
      <c r="Q46" s="20">
        <f t="shared" si="2"/>
        <v>1.429209812623275E-2</v>
      </c>
      <c r="R46" s="66">
        <f>$B$70</f>
        <v>0.5</v>
      </c>
      <c r="S46" s="95" t="s">
        <v>27</v>
      </c>
      <c r="T46" s="71">
        <f t="shared" si="3"/>
        <v>1.429209812623275E-2</v>
      </c>
    </row>
    <row r="47" spans="1:59" x14ac:dyDescent="0.25">
      <c r="A47" s="3">
        <v>45</v>
      </c>
      <c r="B47" s="20">
        <f>APA_LLL3!$L$25</f>
        <v>0.5</v>
      </c>
      <c r="C47" s="20">
        <f>APA_LLL3!$L$46</f>
        <v>0</v>
      </c>
      <c r="D47" s="20">
        <f>APA_LLL3!$M$56</f>
        <v>0.52435897435897438</v>
      </c>
      <c r="E47" s="20">
        <f>APA_LLL3!$M$61</f>
        <v>0.50000000000000033</v>
      </c>
      <c r="F47" s="20">
        <f>APA_LLL3!$L$64</f>
        <v>0.5</v>
      </c>
      <c r="G47" s="20">
        <f>APA_LLL3!$M$65</f>
        <v>0.5</v>
      </c>
      <c r="H47" s="20">
        <f t="shared" si="4"/>
        <v>0</v>
      </c>
      <c r="I47" s="66">
        <f>$B$75</f>
        <v>0</v>
      </c>
      <c r="J47" s="61" t="s">
        <v>29</v>
      </c>
      <c r="K47" s="20">
        <f t="shared" si="0"/>
        <v>0</v>
      </c>
      <c r="L47" s="66">
        <f>$B$71</f>
        <v>0.75</v>
      </c>
      <c r="M47" s="61" t="s">
        <v>28</v>
      </c>
      <c r="N47" s="20">
        <f t="shared" si="1"/>
        <v>0</v>
      </c>
      <c r="O47" s="66">
        <f>$B$71</f>
        <v>0.75</v>
      </c>
      <c r="P47" s="61" t="s">
        <v>28</v>
      </c>
      <c r="Q47" s="20">
        <f t="shared" si="2"/>
        <v>0</v>
      </c>
      <c r="R47" s="66">
        <f>$B$75</f>
        <v>0</v>
      </c>
      <c r="S47" s="95" t="s">
        <v>29</v>
      </c>
      <c r="T47" s="71">
        <f t="shared" si="3"/>
        <v>0</v>
      </c>
    </row>
    <row r="48" spans="1:59" x14ac:dyDescent="0.25">
      <c r="A48" s="3">
        <v>46</v>
      </c>
      <c r="B48" s="20">
        <f>APA_LLL3!$M$25</f>
        <v>0.5</v>
      </c>
      <c r="C48" s="20">
        <f>APA_LLL3!$L$46</f>
        <v>0</v>
      </c>
      <c r="D48" s="20">
        <f>APA_LLL3!$M$56</f>
        <v>0.52435897435897438</v>
      </c>
      <c r="E48" s="20">
        <f>APA_LLL3!$M$61</f>
        <v>0.50000000000000033</v>
      </c>
      <c r="F48" s="20">
        <f>APA_LLL3!$L$64</f>
        <v>0.5</v>
      </c>
      <c r="G48" s="20">
        <f>APA_LLL3!$M$65</f>
        <v>0.5</v>
      </c>
      <c r="H48" s="20">
        <f t="shared" si="4"/>
        <v>0</v>
      </c>
      <c r="I48" s="66">
        <f>$B$75</f>
        <v>0</v>
      </c>
      <c r="J48" s="61" t="s">
        <v>29</v>
      </c>
      <c r="K48" s="20">
        <f t="shared" si="0"/>
        <v>0</v>
      </c>
      <c r="L48" s="66">
        <f>$B$75</f>
        <v>0</v>
      </c>
      <c r="M48" s="61" t="s">
        <v>29</v>
      </c>
      <c r="N48" s="20">
        <f t="shared" si="1"/>
        <v>0</v>
      </c>
      <c r="O48" s="66">
        <f>$B$71</f>
        <v>0.75</v>
      </c>
      <c r="P48" s="61" t="s">
        <v>28</v>
      </c>
      <c r="Q48" s="20">
        <f t="shared" si="2"/>
        <v>0</v>
      </c>
      <c r="R48" s="66">
        <f>$B$71</f>
        <v>0.75</v>
      </c>
      <c r="S48" s="95" t="s">
        <v>28</v>
      </c>
      <c r="T48" s="71">
        <f t="shared" si="3"/>
        <v>0</v>
      </c>
    </row>
    <row r="49" spans="1:20" x14ac:dyDescent="0.25">
      <c r="A49" s="3">
        <v>47</v>
      </c>
      <c r="B49" s="20">
        <f>APA_LLL3!$L$26</f>
        <v>0.5</v>
      </c>
      <c r="C49" s="20">
        <f>APA_LLL3!$M$46</f>
        <v>1</v>
      </c>
      <c r="D49" s="20">
        <f>APA_LLL3!$M$56</f>
        <v>0.52435897435897438</v>
      </c>
      <c r="E49" s="20">
        <f>APA_LLL3!$M$61</f>
        <v>0.50000000000000033</v>
      </c>
      <c r="F49" s="20">
        <f>APA_LLL3!$L$64</f>
        <v>0.5</v>
      </c>
      <c r="G49" s="20">
        <f>APA_LLL3!$M$65</f>
        <v>0.5</v>
      </c>
      <c r="H49" s="20">
        <f t="shared" si="4"/>
        <v>3.277243589743592E-2</v>
      </c>
      <c r="I49" s="66">
        <v>0</v>
      </c>
      <c r="J49" s="61" t="s">
        <v>67</v>
      </c>
      <c r="K49" s="20">
        <f t="shared" si="0"/>
        <v>0</v>
      </c>
      <c r="L49" s="66">
        <f>$B$73</f>
        <v>0.5</v>
      </c>
      <c r="M49" s="61" t="s">
        <v>62</v>
      </c>
      <c r="N49" s="20">
        <f t="shared" si="1"/>
        <v>1.638621794871796E-2</v>
      </c>
      <c r="O49" s="66">
        <f>$B$69</f>
        <v>1</v>
      </c>
      <c r="P49" s="61" t="s">
        <v>66</v>
      </c>
      <c r="Q49" s="20">
        <f t="shared" si="2"/>
        <v>3.277243589743592E-2</v>
      </c>
      <c r="R49" s="66">
        <f>$B$74</f>
        <v>0</v>
      </c>
      <c r="S49" s="95" t="s">
        <v>63</v>
      </c>
      <c r="T49" s="71">
        <f t="shared" si="3"/>
        <v>0</v>
      </c>
    </row>
    <row r="50" spans="1:20" x14ac:dyDescent="0.25">
      <c r="A50" s="3">
        <v>48</v>
      </c>
      <c r="B50" s="20">
        <f>APA_LLL3!$M$26</f>
        <v>0.5</v>
      </c>
      <c r="C50" s="20">
        <f>APA_LLL3!$M$46</f>
        <v>1</v>
      </c>
      <c r="D50" s="20">
        <f>APA_LLL3!$M$56</f>
        <v>0.52435897435897438</v>
      </c>
      <c r="E50" s="20">
        <f>APA_LLL3!$M$61</f>
        <v>0.50000000000000033</v>
      </c>
      <c r="F50" s="20">
        <f>APA_LLL3!$L$64</f>
        <v>0.5</v>
      </c>
      <c r="G50" s="20">
        <f>APA_LLL3!$M$65</f>
        <v>0.5</v>
      </c>
      <c r="H50" s="20">
        <f t="shared" si="4"/>
        <v>3.277243589743592E-2</v>
      </c>
      <c r="I50" s="85">
        <v>0</v>
      </c>
      <c r="J50" s="63">
        <v>0</v>
      </c>
      <c r="K50" s="20">
        <f t="shared" si="0"/>
        <v>0</v>
      </c>
      <c r="L50" s="85">
        <f>$B$74</f>
        <v>0</v>
      </c>
      <c r="M50" s="63" t="s">
        <v>63</v>
      </c>
      <c r="N50" s="20">
        <f t="shared" si="1"/>
        <v>0</v>
      </c>
      <c r="O50" s="85">
        <f>$B$69</f>
        <v>1</v>
      </c>
      <c r="P50" s="63" t="s">
        <v>66</v>
      </c>
      <c r="Q50" s="20">
        <f t="shared" si="2"/>
        <v>3.277243589743592E-2</v>
      </c>
      <c r="R50" s="85">
        <f>$B$73</f>
        <v>0.5</v>
      </c>
      <c r="S50" s="96" t="s">
        <v>62</v>
      </c>
      <c r="T50" s="71">
        <f t="shared" si="3"/>
        <v>1.638621794871796E-2</v>
      </c>
    </row>
    <row r="51" spans="1:20" x14ac:dyDescent="0.25">
      <c r="A51" s="3">
        <v>49</v>
      </c>
      <c r="B51" s="20">
        <f>APA_LLL3!$L$27</f>
        <v>0.5</v>
      </c>
      <c r="C51" s="20">
        <f>APA_LLL3!$L$47</f>
        <v>1</v>
      </c>
      <c r="D51" s="20">
        <f>APA_LLL3!$L$57</f>
        <v>0.52435897435897438</v>
      </c>
      <c r="E51" s="20">
        <f>APA_LLL3!$L$62</f>
        <v>0.49999999999999967</v>
      </c>
      <c r="F51" s="20">
        <f>APA_LLL3!$M$64</f>
        <v>0.5</v>
      </c>
      <c r="G51" s="20">
        <f>APA_LLL3!$M$65</f>
        <v>0.5</v>
      </c>
      <c r="H51" s="20">
        <f t="shared" si="4"/>
        <v>3.2772435897435878E-2</v>
      </c>
      <c r="I51" s="86">
        <f>$B$73</f>
        <v>0.5</v>
      </c>
      <c r="J51" s="87" t="s">
        <v>62</v>
      </c>
      <c r="K51" s="20">
        <f t="shared" si="0"/>
        <v>1.6386217948717939E-2</v>
      </c>
      <c r="L51" s="86">
        <f>$B$69</f>
        <v>1</v>
      </c>
      <c r="M51" s="87" t="s">
        <v>66</v>
      </c>
      <c r="N51" s="20">
        <f t="shared" si="1"/>
        <v>3.2772435897435878E-2</v>
      </c>
      <c r="O51" s="86">
        <v>0</v>
      </c>
      <c r="P51" s="94">
        <v>0</v>
      </c>
      <c r="Q51" s="20">
        <f t="shared" si="2"/>
        <v>0</v>
      </c>
      <c r="R51" s="86">
        <f>$B$74</f>
        <v>0</v>
      </c>
      <c r="S51" s="87" t="s">
        <v>63</v>
      </c>
      <c r="T51" s="71">
        <f t="shared" si="3"/>
        <v>0</v>
      </c>
    </row>
    <row r="52" spans="1:20" x14ac:dyDescent="0.25">
      <c r="A52" s="3">
        <v>50</v>
      </c>
      <c r="B52" s="20">
        <f>APA_LLL3!$M$27</f>
        <v>0.5</v>
      </c>
      <c r="C52" s="20">
        <f>APA_LLL3!$L$47</f>
        <v>1</v>
      </c>
      <c r="D52" s="20">
        <f>APA_LLL3!$L$57</f>
        <v>0.52435897435897438</v>
      </c>
      <c r="E52" s="20">
        <f>APA_LLL3!$L$62</f>
        <v>0.49999999999999967</v>
      </c>
      <c r="F52" s="20">
        <f>APA_LLL3!$M$64</f>
        <v>0.5</v>
      </c>
      <c r="G52" s="20">
        <f>APA_LLL3!$M$65</f>
        <v>0.5</v>
      </c>
      <c r="H52" s="20">
        <f t="shared" si="4"/>
        <v>3.2772435897435878E-2</v>
      </c>
      <c r="I52" s="66">
        <f>$B$74</f>
        <v>0</v>
      </c>
      <c r="J52" s="61" t="s">
        <v>63</v>
      </c>
      <c r="K52" s="20">
        <f t="shared" si="0"/>
        <v>0</v>
      </c>
      <c r="L52" s="66">
        <f>$B$69</f>
        <v>1</v>
      </c>
      <c r="M52" s="61" t="s">
        <v>66</v>
      </c>
      <c r="N52" s="20">
        <f t="shared" si="1"/>
        <v>3.2772435897435878E-2</v>
      </c>
      <c r="O52" s="66">
        <v>0</v>
      </c>
      <c r="P52" s="95" t="s">
        <v>67</v>
      </c>
      <c r="Q52" s="20">
        <f t="shared" si="2"/>
        <v>0</v>
      </c>
      <c r="R52" s="66">
        <f>$B$73</f>
        <v>0.5</v>
      </c>
      <c r="S52" s="61" t="s">
        <v>62</v>
      </c>
      <c r="T52" s="71">
        <f t="shared" si="3"/>
        <v>1.6386217948717939E-2</v>
      </c>
    </row>
    <row r="53" spans="1:20" x14ac:dyDescent="0.25">
      <c r="A53" s="3">
        <v>51</v>
      </c>
      <c r="B53" s="20">
        <f>APA_LLL3!$L$28</f>
        <v>0.5</v>
      </c>
      <c r="C53" s="20">
        <f>APA_LLL3!$M$47</f>
        <v>0</v>
      </c>
      <c r="D53" s="20">
        <f>APA_LLL3!$L$57</f>
        <v>0.52435897435897438</v>
      </c>
      <c r="E53" s="20">
        <f>APA_LLL3!$L$62</f>
        <v>0.49999999999999967</v>
      </c>
      <c r="F53" s="20">
        <f>APA_LLL3!$M$64</f>
        <v>0.5</v>
      </c>
      <c r="G53" s="20">
        <f>APA_LLL3!$M$65</f>
        <v>0.5</v>
      </c>
      <c r="H53" s="20">
        <f t="shared" si="4"/>
        <v>0</v>
      </c>
      <c r="I53" s="66">
        <f>$B$71</f>
        <v>0.75</v>
      </c>
      <c r="J53" s="61" t="s">
        <v>28</v>
      </c>
      <c r="K53" s="20">
        <f t="shared" si="0"/>
        <v>0</v>
      </c>
      <c r="L53" s="66">
        <f>$B$71</f>
        <v>0.75</v>
      </c>
      <c r="M53" s="61" t="s">
        <v>28</v>
      </c>
      <c r="N53" s="20">
        <f t="shared" si="1"/>
        <v>0</v>
      </c>
      <c r="O53" s="66">
        <f>$B$75</f>
        <v>0</v>
      </c>
      <c r="P53" s="95" t="s">
        <v>29</v>
      </c>
      <c r="Q53" s="20">
        <f t="shared" si="2"/>
        <v>0</v>
      </c>
      <c r="R53" s="66">
        <f>$B$75</f>
        <v>0</v>
      </c>
      <c r="S53" s="61" t="s">
        <v>29</v>
      </c>
      <c r="T53" s="71">
        <f t="shared" si="3"/>
        <v>0</v>
      </c>
    </row>
    <row r="54" spans="1:20" x14ac:dyDescent="0.25">
      <c r="A54" s="3">
        <v>52</v>
      </c>
      <c r="B54" s="20">
        <f>APA_LLL3!$M$28</f>
        <v>0.5</v>
      </c>
      <c r="C54" s="20">
        <f>APA_LLL3!$M$47</f>
        <v>0</v>
      </c>
      <c r="D54" s="20">
        <f>APA_LLL3!$L$57</f>
        <v>0.52435897435897438</v>
      </c>
      <c r="E54" s="20">
        <f>APA_LLL3!$L$62</f>
        <v>0.49999999999999967</v>
      </c>
      <c r="F54" s="20">
        <f>APA_LLL3!$M$64</f>
        <v>0.5</v>
      </c>
      <c r="G54" s="20">
        <f>APA_LLL3!$M$65</f>
        <v>0.5</v>
      </c>
      <c r="H54" s="20">
        <f t="shared" si="4"/>
        <v>0</v>
      </c>
      <c r="I54" s="66">
        <f>$B$75</f>
        <v>0</v>
      </c>
      <c r="J54" s="61" t="s">
        <v>29</v>
      </c>
      <c r="K54" s="20">
        <f t="shared" si="0"/>
        <v>0</v>
      </c>
      <c r="L54" s="66">
        <f>$B$71</f>
        <v>0.75</v>
      </c>
      <c r="M54" s="61" t="s">
        <v>28</v>
      </c>
      <c r="N54" s="20">
        <f t="shared" si="1"/>
        <v>0</v>
      </c>
      <c r="O54" s="66">
        <f>$B$75</f>
        <v>0</v>
      </c>
      <c r="P54" s="95" t="s">
        <v>29</v>
      </c>
      <c r="Q54" s="20">
        <f t="shared" si="2"/>
        <v>0</v>
      </c>
      <c r="R54" s="66">
        <f>$B$71</f>
        <v>0.75</v>
      </c>
      <c r="S54" s="61" t="s">
        <v>28</v>
      </c>
      <c r="T54" s="71">
        <f t="shared" si="3"/>
        <v>0</v>
      </c>
    </row>
    <row r="55" spans="1:20" x14ac:dyDescent="0.25">
      <c r="A55" s="3">
        <v>53</v>
      </c>
      <c r="B55" s="20">
        <f>APA_LLL3!$L$29</f>
        <v>0.5</v>
      </c>
      <c r="C55" s="20">
        <f>APA_LLL3!$L$48</f>
        <v>0.96153846153846156</v>
      </c>
      <c r="D55" s="20">
        <f>APA_LLL3!$M$57</f>
        <v>0.47564102564102562</v>
      </c>
      <c r="E55" s="20">
        <f>APA_LLL3!$L$62</f>
        <v>0.49999999999999967</v>
      </c>
      <c r="F55" s="20">
        <f>APA_LLL3!$M$64</f>
        <v>0.5</v>
      </c>
      <c r="G55" s="20">
        <f>APA_LLL3!$M$65</f>
        <v>0.5</v>
      </c>
      <c r="H55" s="20">
        <f t="shared" si="4"/>
        <v>2.8584196252465464E-2</v>
      </c>
      <c r="I55" s="66">
        <f>$B$70</f>
        <v>0.5</v>
      </c>
      <c r="J55" s="61" t="s">
        <v>27</v>
      </c>
      <c r="K55" s="20">
        <f t="shared" si="0"/>
        <v>1.4292098126232732E-2</v>
      </c>
      <c r="L55" s="66">
        <f>$B$70</f>
        <v>0.5</v>
      </c>
      <c r="M55" s="61" t="s">
        <v>27</v>
      </c>
      <c r="N55" s="20">
        <f t="shared" si="1"/>
        <v>1.4292098126232732E-2</v>
      </c>
      <c r="O55" s="66">
        <v>0</v>
      </c>
      <c r="P55" s="95">
        <v>0</v>
      </c>
      <c r="Q55" s="20">
        <f t="shared" si="2"/>
        <v>0</v>
      </c>
      <c r="R55" s="66">
        <f>$B$70</f>
        <v>0.5</v>
      </c>
      <c r="S55" s="61" t="s">
        <v>27</v>
      </c>
      <c r="T55" s="71">
        <f t="shared" si="3"/>
        <v>1.4292098126232732E-2</v>
      </c>
    </row>
    <row r="56" spans="1:20" x14ac:dyDescent="0.25">
      <c r="A56" s="3">
        <v>54</v>
      </c>
      <c r="B56" s="20">
        <f>APA_LLL3!$M$29</f>
        <v>0.5</v>
      </c>
      <c r="C56" s="20">
        <f>APA_LLL3!$L$48</f>
        <v>0.96153846153846156</v>
      </c>
      <c r="D56" s="20">
        <f>APA_LLL3!$M$57</f>
        <v>0.47564102564102562</v>
      </c>
      <c r="E56" s="20">
        <f>APA_LLL3!$L$62</f>
        <v>0.49999999999999967</v>
      </c>
      <c r="F56" s="20">
        <f>APA_LLL3!$M$64</f>
        <v>0.5</v>
      </c>
      <c r="G56" s="20">
        <f>APA_LLL3!$M$65</f>
        <v>0.5</v>
      </c>
      <c r="H56" s="20">
        <f t="shared" si="4"/>
        <v>2.8584196252465464E-2</v>
      </c>
      <c r="I56" s="66">
        <f>$B$74</f>
        <v>0</v>
      </c>
      <c r="J56" s="61" t="s">
        <v>63</v>
      </c>
      <c r="K56" s="20">
        <f t="shared" si="0"/>
        <v>0</v>
      </c>
      <c r="L56" s="66">
        <f>$B$73</f>
        <v>0.5</v>
      </c>
      <c r="M56" s="61" t="s">
        <v>62</v>
      </c>
      <c r="N56" s="20">
        <f t="shared" si="1"/>
        <v>1.4292098126232732E-2</v>
      </c>
      <c r="O56" s="66">
        <v>0</v>
      </c>
      <c r="P56" s="95" t="s">
        <v>67</v>
      </c>
      <c r="Q56" s="20">
        <f t="shared" si="2"/>
        <v>0</v>
      </c>
      <c r="R56" s="66">
        <f>$B$69</f>
        <v>1</v>
      </c>
      <c r="S56" s="61" t="s">
        <v>66</v>
      </c>
      <c r="T56" s="71">
        <f t="shared" si="3"/>
        <v>2.8584196252465464E-2</v>
      </c>
    </row>
    <row r="57" spans="1:20" x14ac:dyDescent="0.25">
      <c r="A57" s="3">
        <v>55</v>
      </c>
      <c r="B57" s="20">
        <f>APA_LLL3!$L$30</f>
        <v>0.7857142857142857</v>
      </c>
      <c r="C57" s="20">
        <f>APA_LLL3!$M$48</f>
        <v>3.8461538461538436E-2</v>
      </c>
      <c r="D57" s="20">
        <f>APA_LLL3!$M$57</f>
        <v>0.47564102564102562</v>
      </c>
      <c r="E57" s="20">
        <f>APA_LLL3!$L$62</f>
        <v>0.49999999999999967</v>
      </c>
      <c r="F57" s="20">
        <f>APA_LLL3!$M$64</f>
        <v>0.5</v>
      </c>
      <c r="G57" s="20">
        <f>APA_LLL3!$M$65</f>
        <v>0.5</v>
      </c>
      <c r="H57" s="20">
        <f t="shared" si="4"/>
        <v>1.7967209072978277E-3</v>
      </c>
      <c r="I57" s="66">
        <f>$B$71</f>
        <v>0.75</v>
      </c>
      <c r="J57" s="61" t="s">
        <v>28</v>
      </c>
      <c r="K57" s="20">
        <f t="shared" si="0"/>
        <v>1.3475406804733707E-3</v>
      </c>
      <c r="L57" s="66">
        <f>$B$75</f>
        <v>0</v>
      </c>
      <c r="M57" s="61" t="s">
        <v>29</v>
      </c>
      <c r="N57" s="20">
        <f t="shared" si="1"/>
        <v>0</v>
      </c>
      <c r="O57" s="66">
        <f>$B$75</f>
        <v>0</v>
      </c>
      <c r="P57" s="95" t="s">
        <v>29</v>
      </c>
      <c r="Q57" s="20">
        <f t="shared" si="2"/>
        <v>0</v>
      </c>
      <c r="R57" s="66">
        <f>$B$71</f>
        <v>0.75</v>
      </c>
      <c r="S57" s="61" t="s">
        <v>28</v>
      </c>
      <c r="T57" s="71">
        <f t="shared" si="3"/>
        <v>1.3475406804733707E-3</v>
      </c>
    </row>
    <row r="58" spans="1:20" x14ac:dyDescent="0.25">
      <c r="A58" s="3">
        <v>56</v>
      </c>
      <c r="B58" s="20">
        <f>APA_LLL3!$M$30</f>
        <v>0.2142857142857143</v>
      </c>
      <c r="C58" s="20">
        <f>APA_LLL3!$M$48</f>
        <v>3.8461538461538436E-2</v>
      </c>
      <c r="D58" s="20">
        <f>APA_LLL3!$M$57</f>
        <v>0.47564102564102562</v>
      </c>
      <c r="E58" s="20">
        <f>APA_LLL3!$L$62</f>
        <v>0.49999999999999967</v>
      </c>
      <c r="F58" s="20">
        <f>APA_LLL3!$M$64</f>
        <v>0.5</v>
      </c>
      <c r="G58" s="20">
        <f>APA_LLL3!$M$65</f>
        <v>0.5</v>
      </c>
      <c r="H58" s="20">
        <f t="shared" si="4"/>
        <v>4.9001479289940769E-4</v>
      </c>
      <c r="I58" s="85">
        <f>$B$72</f>
        <v>0.16666666666666666</v>
      </c>
      <c r="J58" s="63" t="s">
        <v>21</v>
      </c>
      <c r="K58" s="20">
        <f t="shared" si="0"/>
        <v>8.1669132149901272E-5</v>
      </c>
      <c r="L58" s="85">
        <f>$B$72</f>
        <v>0.16666666666666666</v>
      </c>
      <c r="M58" s="63" t="s">
        <v>21</v>
      </c>
      <c r="N58" s="20">
        <f t="shared" si="1"/>
        <v>8.1669132149901272E-5</v>
      </c>
      <c r="O58" s="85">
        <f>$B$72</f>
        <v>0.16666666666666666</v>
      </c>
      <c r="P58" s="96" t="s">
        <v>21</v>
      </c>
      <c r="Q58" s="20">
        <f t="shared" si="2"/>
        <v>8.1669132149901272E-5</v>
      </c>
      <c r="R58" s="66">
        <f>$B$69</f>
        <v>1</v>
      </c>
      <c r="S58" s="63">
        <v>1</v>
      </c>
      <c r="T58" s="71">
        <f t="shared" si="3"/>
        <v>4.9001479289940769E-4</v>
      </c>
    </row>
    <row r="59" spans="1:20" x14ac:dyDescent="0.25">
      <c r="A59" s="3">
        <v>57</v>
      </c>
      <c r="B59" s="20">
        <f>APA_LLL3!$L$31</f>
        <v>0.21428571428571427</v>
      </c>
      <c r="C59" s="20">
        <f>APA_LLL3!$L$49</f>
        <v>3.8461538461538457E-2</v>
      </c>
      <c r="D59" s="20">
        <f>APA_LLL3!$L$58</f>
        <v>0.47564102564102562</v>
      </c>
      <c r="E59" s="20">
        <f>APA_LLL3!$M$62</f>
        <v>0.50000000000000033</v>
      </c>
      <c r="F59" s="20">
        <f>APA_LLL3!$M$64</f>
        <v>0.5</v>
      </c>
      <c r="G59" s="20">
        <f>APA_LLL3!$M$65</f>
        <v>0.5</v>
      </c>
      <c r="H59" s="20">
        <f t="shared" si="4"/>
        <v>4.9001479289940844E-4</v>
      </c>
      <c r="I59" s="86">
        <f>$B$72</f>
        <v>0.16666666666666666</v>
      </c>
      <c r="J59" s="87" t="s">
        <v>21</v>
      </c>
      <c r="K59" s="20">
        <f t="shared" si="0"/>
        <v>8.1669132149901407E-5</v>
      </c>
      <c r="L59" s="86">
        <f>$B$69</f>
        <v>1</v>
      </c>
      <c r="M59" s="87">
        <v>1</v>
      </c>
      <c r="N59" s="20">
        <f t="shared" si="1"/>
        <v>4.9001479289940844E-4</v>
      </c>
      <c r="O59" s="86">
        <f>$B$72</f>
        <v>0.16666666666666666</v>
      </c>
      <c r="P59" s="94" t="s">
        <v>21</v>
      </c>
      <c r="Q59" s="20">
        <f t="shared" si="2"/>
        <v>8.1669132149901407E-5</v>
      </c>
      <c r="R59" s="86">
        <f>$B$72</f>
        <v>0.16666666666666666</v>
      </c>
      <c r="S59" s="87" t="s">
        <v>21</v>
      </c>
      <c r="T59" s="71">
        <f t="shared" si="3"/>
        <v>8.1669132149901407E-5</v>
      </c>
    </row>
    <row r="60" spans="1:20" x14ac:dyDescent="0.25">
      <c r="A60" s="3">
        <v>58</v>
      </c>
      <c r="B60" s="20">
        <f>APA_LLL3!$M$31</f>
        <v>0.7857142857142857</v>
      </c>
      <c r="C60" s="20">
        <f>APA_LLL3!$L$49</f>
        <v>3.8461538461538457E-2</v>
      </c>
      <c r="D60" s="20">
        <f>APA_LLL3!$L$58</f>
        <v>0.47564102564102562</v>
      </c>
      <c r="E60" s="20">
        <f>APA_LLL3!$M$62</f>
        <v>0.50000000000000033</v>
      </c>
      <c r="F60" s="20">
        <f>APA_LLL3!$M$64</f>
        <v>0.5</v>
      </c>
      <c r="G60" s="20">
        <f>APA_LLL3!$M$65</f>
        <v>0.5</v>
      </c>
      <c r="H60" s="20">
        <f t="shared" si="4"/>
        <v>1.7967209072978314E-3</v>
      </c>
      <c r="I60" s="66">
        <f>$B$75</f>
        <v>0</v>
      </c>
      <c r="J60" s="61" t="s">
        <v>29</v>
      </c>
      <c r="K60" s="20">
        <f t="shared" si="0"/>
        <v>0</v>
      </c>
      <c r="L60" s="66">
        <f>$B$71</f>
        <v>0.75</v>
      </c>
      <c r="M60" s="61" t="s">
        <v>28</v>
      </c>
      <c r="N60" s="20">
        <f t="shared" si="1"/>
        <v>1.3475406804733735E-3</v>
      </c>
      <c r="O60" s="66">
        <f>$B$71</f>
        <v>0.75</v>
      </c>
      <c r="P60" s="95" t="s">
        <v>28</v>
      </c>
      <c r="Q60" s="20">
        <f t="shared" si="2"/>
        <v>1.3475406804733735E-3</v>
      </c>
      <c r="R60" s="66">
        <f>$B$75</f>
        <v>0</v>
      </c>
      <c r="S60" s="61" t="s">
        <v>29</v>
      </c>
      <c r="T60" s="71">
        <f t="shared" si="3"/>
        <v>0</v>
      </c>
    </row>
    <row r="61" spans="1:20" x14ac:dyDescent="0.25">
      <c r="A61" s="3">
        <v>59</v>
      </c>
      <c r="B61" s="20">
        <f>APA_LLL3!$L$32</f>
        <v>0.5</v>
      </c>
      <c r="C61" s="20">
        <f>APA_LLL3!$M$49</f>
        <v>0.96153846153846156</v>
      </c>
      <c r="D61" s="20">
        <f>APA_LLL3!$L$58</f>
        <v>0.47564102564102562</v>
      </c>
      <c r="E61" s="20">
        <f>APA_LLL3!$M$62</f>
        <v>0.50000000000000033</v>
      </c>
      <c r="F61" s="20">
        <f>APA_LLL3!$M$64</f>
        <v>0.5</v>
      </c>
      <c r="G61" s="20">
        <f>APA_LLL3!$M$65</f>
        <v>0.5</v>
      </c>
      <c r="H61" s="20">
        <f t="shared" si="4"/>
        <v>2.8584196252465499E-2</v>
      </c>
      <c r="I61" s="66">
        <v>0</v>
      </c>
      <c r="J61" s="61" t="s">
        <v>67</v>
      </c>
      <c r="K61" s="20">
        <f t="shared" si="0"/>
        <v>0</v>
      </c>
      <c r="L61" s="66">
        <f>$B$69</f>
        <v>1</v>
      </c>
      <c r="M61" s="61" t="s">
        <v>66</v>
      </c>
      <c r="N61" s="20">
        <f t="shared" si="1"/>
        <v>2.8584196252465499E-2</v>
      </c>
      <c r="O61" s="86">
        <f>$B$74</f>
        <v>0</v>
      </c>
      <c r="P61" s="95" t="s">
        <v>63</v>
      </c>
      <c r="Q61" s="20">
        <f t="shared" si="2"/>
        <v>0</v>
      </c>
      <c r="R61" s="66">
        <f>$B$73</f>
        <v>0.5</v>
      </c>
      <c r="S61" s="61" t="s">
        <v>62</v>
      </c>
      <c r="T61" s="71">
        <f t="shared" si="3"/>
        <v>1.429209812623275E-2</v>
      </c>
    </row>
    <row r="62" spans="1:20" x14ac:dyDescent="0.25">
      <c r="A62" s="3">
        <v>60</v>
      </c>
      <c r="B62" s="20">
        <f>APA_LLL3!$M$32</f>
        <v>0.5</v>
      </c>
      <c r="C62" s="20">
        <f>APA_LLL3!$M$49</f>
        <v>0.96153846153846156</v>
      </c>
      <c r="D62" s="20">
        <f>APA_LLL3!$L$58</f>
        <v>0.47564102564102562</v>
      </c>
      <c r="E62" s="20">
        <f>APA_LLL3!$M$62</f>
        <v>0.50000000000000033</v>
      </c>
      <c r="F62" s="20">
        <f>APA_LLL3!$M$64</f>
        <v>0.5</v>
      </c>
      <c r="G62" s="20">
        <f>APA_LLL3!$M$65</f>
        <v>0.5</v>
      </c>
      <c r="H62" s="20">
        <f t="shared" si="4"/>
        <v>2.8584196252465499E-2</v>
      </c>
      <c r="I62" s="66">
        <v>0</v>
      </c>
      <c r="J62" s="61">
        <v>0</v>
      </c>
      <c r="K62" s="20">
        <f t="shared" si="0"/>
        <v>0</v>
      </c>
      <c r="L62" s="66">
        <f>$B$70</f>
        <v>0.5</v>
      </c>
      <c r="M62" s="61" t="s">
        <v>27</v>
      </c>
      <c r="N62" s="20">
        <f t="shared" si="1"/>
        <v>1.429209812623275E-2</v>
      </c>
      <c r="O62" s="66">
        <f>$B$70</f>
        <v>0.5</v>
      </c>
      <c r="P62" s="95" t="s">
        <v>27</v>
      </c>
      <c r="Q62" s="20">
        <f t="shared" si="2"/>
        <v>1.429209812623275E-2</v>
      </c>
      <c r="R62" s="66">
        <f>$B$70</f>
        <v>0.5</v>
      </c>
      <c r="S62" s="61" t="s">
        <v>27</v>
      </c>
      <c r="T62" s="71">
        <f t="shared" si="3"/>
        <v>1.429209812623275E-2</v>
      </c>
    </row>
    <row r="63" spans="1:20" x14ac:dyDescent="0.25">
      <c r="A63" s="3">
        <v>61</v>
      </c>
      <c r="B63" s="20">
        <f>APA_LLL3!$L$33</f>
        <v>0.5</v>
      </c>
      <c r="C63" s="20">
        <f>APA_LLL3!$L$50</f>
        <v>0</v>
      </c>
      <c r="D63" s="20">
        <f>APA_LLL3!$M$58</f>
        <v>0.52435897435897438</v>
      </c>
      <c r="E63" s="20">
        <f>APA_LLL3!$M$62</f>
        <v>0.50000000000000033</v>
      </c>
      <c r="F63" s="20">
        <f>APA_LLL3!$M$64</f>
        <v>0.5</v>
      </c>
      <c r="G63" s="20">
        <f>APA_LLL3!$M$65</f>
        <v>0.5</v>
      </c>
      <c r="H63" s="20">
        <f t="shared" si="4"/>
        <v>0</v>
      </c>
      <c r="I63" s="66">
        <f>$B$75</f>
        <v>0</v>
      </c>
      <c r="J63" s="61" t="s">
        <v>29</v>
      </c>
      <c r="K63" s="20">
        <f t="shared" si="0"/>
        <v>0</v>
      </c>
      <c r="L63" s="66">
        <f>$B$71</f>
        <v>0.75</v>
      </c>
      <c r="M63" s="61" t="s">
        <v>28</v>
      </c>
      <c r="N63" s="20">
        <f t="shared" si="1"/>
        <v>0</v>
      </c>
      <c r="O63" s="66">
        <f>$B$75</f>
        <v>0</v>
      </c>
      <c r="P63" s="95" t="s">
        <v>29</v>
      </c>
      <c r="Q63" s="20">
        <f t="shared" si="2"/>
        <v>0</v>
      </c>
      <c r="R63" s="66">
        <f>$B$71</f>
        <v>0.75</v>
      </c>
      <c r="S63" s="61" t="s">
        <v>28</v>
      </c>
      <c r="T63" s="71">
        <f t="shared" si="3"/>
        <v>0</v>
      </c>
    </row>
    <row r="64" spans="1:20" x14ac:dyDescent="0.25">
      <c r="A64" s="3">
        <v>62</v>
      </c>
      <c r="B64" s="20">
        <f>APA_LLL3!$M$33</f>
        <v>0.5</v>
      </c>
      <c r="C64" s="20">
        <f>APA_LLL3!$L$50</f>
        <v>0</v>
      </c>
      <c r="D64" s="20">
        <f>APA_LLL3!$M$58</f>
        <v>0.52435897435897438</v>
      </c>
      <c r="E64" s="20">
        <f>APA_LLL3!$M$62</f>
        <v>0.50000000000000033</v>
      </c>
      <c r="F64" s="20">
        <f>APA_LLL3!$M$64</f>
        <v>0.5</v>
      </c>
      <c r="G64" s="20">
        <f>APA_LLL3!$M$65</f>
        <v>0.5</v>
      </c>
      <c r="H64" s="20">
        <f t="shared" si="4"/>
        <v>0</v>
      </c>
      <c r="I64" s="66">
        <f>$B$75</f>
        <v>0</v>
      </c>
      <c r="J64" s="61" t="s">
        <v>29</v>
      </c>
      <c r="K64" s="20">
        <f t="shared" si="0"/>
        <v>0</v>
      </c>
      <c r="L64" s="66">
        <f>$B$75</f>
        <v>0</v>
      </c>
      <c r="M64" s="61" t="s">
        <v>29</v>
      </c>
      <c r="N64" s="20">
        <f t="shared" si="1"/>
        <v>0</v>
      </c>
      <c r="O64" s="66">
        <f>$B$71</f>
        <v>0.75</v>
      </c>
      <c r="P64" s="95" t="s">
        <v>28</v>
      </c>
      <c r="Q64" s="20">
        <f t="shared" si="2"/>
        <v>0</v>
      </c>
      <c r="R64" s="66">
        <f>$B$71</f>
        <v>0.75</v>
      </c>
      <c r="S64" s="61" t="s">
        <v>28</v>
      </c>
      <c r="T64" s="71">
        <f t="shared" si="3"/>
        <v>0</v>
      </c>
    </row>
    <row r="65" spans="1:22" x14ac:dyDescent="0.25">
      <c r="A65" s="3">
        <v>63</v>
      </c>
      <c r="B65" s="20">
        <f>APA_LLL3!$L$34</f>
        <v>0.5</v>
      </c>
      <c r="C65" s="20">
        <f>APA_LLL3!$M$50</f>
        <v>1</v>
      </c>
      <c r="D65" s="20">
        <f>APA_LLL3!$M$58</f>
        <v>0.52435897435897438</v>
      </c>
      <c r="E65" s="20">
        <f>APA_LLL3!$M$62</f>
        <v>0.50000000000000033</v>
      </c>
      <c r="F65" s="20">
        <f>APA_LLL3!$M$64</f>
        <v>0.5</v>
      </c>
      <c r="G65" s="20">
        <f>APA_LLL3!$M$65</f>
        <v>0.5</v>
      </c>
      <c r="H65" s="20">
        <f t="shared" si="4"/>
        <v>3.277243589743592E-2</v>
      </c>
      <c r="I65" s="66">
        <v>0</v>
      </c>
      <c r="J65" s="61" t="s">
        <v>67</v>
      </c>
      <c r="K65" s="20">
        <f t="shared" si="0"/>
        <v>0</v>
      </c>
      <c r="L65" s="66">
        <f>$B$73</f>
        <v>0.5</v>
      </c>
      <c r="M65" s="61" t="s">
        <v>62</v>
      </c>
      <c r="N65" s="20">
        <f t="shared" si="1"/>
        <v>1.638621794871796E-2</v>
      </c>
      <c r="O65" s="66">
        <f>$B$74</f>
        <v>0</v>
      </c>
      <c r="P65" s="95" t="s">
        <v>63</v>
      </c>
      <c r="Q65" s="20">
        <f t="shared" si="2"/>
        <v>0</v>
      </c>
      <c r="R65" s="66">
        <f>$B$69</f>
        <v>1</v>
      </c>
      <c r="S65" s="61" t="s">
        <v>66</v>
      </c>
      <c r="T65" s="71">
        <f t="shared" si="3"/>
        <v>3.277243589743592E-2</v>
      </c>
    </row>
    <row r="66" spans="1:22" s="1" customFormat="1" x14ac:dyDescent="0.25">
      <c r="A66" s="4">
        <v>64</v>
      </c>
      <c r="B66" s="62">
        <f>APA_LLL3!$M$34</f>
        <v>0.5</v>
      </c>
      <c r="C66" s="62">
        <f>APA_LLL3!$M$50</f>
        <v>1</v>
      </c>
      <c r="D66" s="62">
        <f>APA_LLL3!$M$58</f>
        <v>0.52435897435897438</v>
      </c>
      <c r="E66" s="62">
        <f>APA_LLL3!$M$62</f>
        <v>0.50000000000000033</v>
      </c>
      <c r="F66" s="62">
        <f>APA_LLL3!$M$64</f>
        <v>0.5</v>
      </c>
      <c r="G66" s="62">
        <f>APA_LLL3!$M$65</f>
        <v>0.5</v>
      </c>
      <c r="H66" s="62">
        <f t="shared" si="4"/>
        <v>3.277243589743592E-2</v>
      </c>
      <c r="I66" s="85">
        <v>0</v>
      </c>
      <c r="J66" s="63">
        <v>0</v>
      </c>
      <c r="K66" s="62">
        <f t="shared" si="0"/>
        <v>0</v>
      </c>
      <c r="L66" s="85">
        <f>$B$74</f>
        <v>0</v>
      </c>
      <c r="M66" s="63" t="s">
        <v>63</v>
      </c>
      <c r="N66" s="62">
        <f t="shared" si="1"/>
        <v>0</v>
      </c>
      <c r="O66" s="85">
        <f>$B$73</f>
        <v>0.5</v>
      </c>
      <c r="P66" s="96" t="s">
        <v>62</v>
      </c>
      <c r="Q66" s="62">
        <f t="shared" si="2"/>
        <v>1.638621794871796E-2</v>
      </c>
      <c r="R66" s="85">
        <f>$B$69</f>
        <v>1</v>
      </c>
      <c r="S66" s="63" t="s">
        <v>66</v>
      </c>
      <c r="T66" s="155">
        <f t="shared" si="3"/>
        <v>3.277243589743592E-2</v>
      </c>
    </row>
    <row r="67" spans="1:22" x14ac:dyDescent="0.25">
      <c r="B67" s="6"/>
      <c r="C67" s="6"/>
      <c r="D67" s="6"/>
      <c r="E67" s="6"/>
      <c r="F67" s="6"/>
      <c r="G67" s="6"/>
      <c r="H67" s="6">
        <f>SUM(H3:H66)</f>
        <v>1.0000000000000004</v>
      </c>
      <c r="I67" s="5"/>
      <c r="J67" s="6"/>
      <c r="K67" s="21">
        <f>SUM(K3:K66)</f>
        <v>0.37499999999999989</v>
      </c>
      <c r="L67" s="22"/>
      <c r="M67" s="6"/>
      <c r="N67" s="21">
        <f>SUM(N3:N66)</f>
        <v>0.37499999999999989</v>
      </c>
      <c r="O67" s="22"/>
      <c r="P67" s="6"/>
      <c r="Q67" s="21">
        <f>SUM(Q3:Q66)</f>
        <v>0.37500000000000022</v>
      </c>
      <c r="R67" s="22"/>
      <c r="S67" s="6"/>
      <c r="T67" s="71">
        <f>SUM(T3:T66)</f>
        <v>0.37500000000000022</v>
      </c>
      <c r="V67" s="59">
        <f>K67+N67+Q67+T67</f>
        <v>1.5000000000000002</v>
      </c>
    </row>
    <row r="68" spans="1:22" ht="16.5" thickBot="1" x14ac:dyDescent="0.3">
      <c r="B68" s="6"/>
      <c r="C68" s="6"/>
      <c r="D68" s="6"/>
      <c r="E68" s="6"/>
      <c r="F68" s="6"/>
      <c r="G68" s="6"/>
      <c r="H68" s="6"/>
      <c r="I68" s="5"/>
      <c r="J68" s="6"/>
      <c r="K68" s="20">
        <f>ROUND(K67,13)</f>
        <v>0.375</v>
      </c>
      <c r="L68" s="20">
        <f t="shared" ref="L68:T68" si="5">ROUND(L67,13)</f>
        <v>0</v>
      </c>
      <c r="M68" s="20">
        <f t="shared" si="5"/>
        <v>0</v>
      </c>
      <c r="N68" s="20">
        <f t="shared" si="5"/>
        <v>0.375</v>
      </c>
      <c r="O68" s="20">
        <f t="shared" si="5"/>
        <v>0</v>
      </c>
      <c r="P68" s="20">
        <f t="shared" si="5"/>
        <v>0</v>
      </c>
      <c r="Q68" s="20">
        <f t="shared" si="5"/>
        <v>0.375</v>
      </c>
      <c r="R68" s="20">
        <f t="shared" si="5"/>
        <v>0</v>
      </c>
      <c r="S68" s="20">
        <f t="shared" si="5"/>
        <v>0</v>
      </c>
      <c r="T68" s="20">
        <f t="shared" si="5"/>
        <v>0.375</v>
      </c>
    </row>
    <row r="69" spans="1:22" x14ac:dyDescent="0.25">
      <c r="A69" s="10" t="s">
        <v>26</v>
      </c>
      <c r="B69" s="11">
        <f>1</f>
        <v>1</v>
      </c>
      <c r="C69" s="6"/>
      <c r="D69" s="6"/>
      <c r="E69" s="6"/>
      <c r="F69" s="6"/>
      <c r="G69" s="6"/>
      <c r="H69" s="6"/>
      <c r="I69" s="5"/>
      <c r="J69" s="6" t="s">
        <v>64</v>
      </c>
      <c r="K69" s="77">
        <f>K68/($B$69+$B$73+$B$74)</f>
        <v>0.25</v>
      </c>
      <c r="L69" s="78"/>
      <c r="M69" s="77"/>
      <c r="N69" s="77">
        <f>N68/($B$69+$B$73+$B$74)</f>
        <v>0.25</v>
      </c>
      <c r="O69" s="78"/>
      <c r="P69" s="77"/>
      <c r="Q69" s="77">
        <f>Q68/($B$69+$B$73+$B$74)</f>
        <v>0.25</v>
      </c>
      <c r="R69" s="78"/>
      <c r="S69" s="77"/>
      <c r="T69" s="77">
        <f>T68/($B$69+$B$73+$B$74)</f>
        <v>0.25</v>
      </c>
      <c r="U69" s="77">
        <f>K69+N69+Q69+T69</f>
        <v>1</v>
      </c>
    </row>
    <row r="70" spans="1:22" x14ac:dyDescent="0.25">
      <c r="A70" s="14" t="s">
        <v>27</v>
      </c>
      <c r="B70" s="15">
        <f>($B$69+$B$73+$B$74)/3</f>
        <v>0.5</v>
      </c>
      <c r="K70" s="77"/>
      <c r="L70" s="78"/>
      <c r="M70" s="77"/>
      <c r="N70" s="77"/>
      <c r="O70" s="78"/>
      <c r="P70" s="77"/>
      <c r="Q70" s="77"/>
      <c r="R70" s="78"/>
      <c r="S70" s="77"/>
      <c r="T70" s="79"/>
      <c r="U70" s="77"/>
    </row>
    <row r="71" spans="1:22" x14ac:dyDescent="0.25">
      <c r="A71" s="14" t="s">
        <v>28</v>
      </c>
      <c r="B71" s="15">
        <f>($B$69+$B$73)/2</f>
        <v>0.75</v>
      </c>
    </row>
    <row r="72" spans="1:22" x14ac:dyDescent="0.25">
      <c r="A72" s="16" t="s">
        <v>21</v>
      </c>
      <c r="B72" s="17">
        <f>($B$73+$B$74)/3</f>
        <v>0.16666666666666666</v>
      </c>
    </row>
    <row r="73" spans="1:22" x14ac:dyDescent="0.25">
      <c r="A73" s="16" t="s">
        <v>22</v>
      </c>
      <c r="B73" s="17">
        <f>APA_LLL3!$B$68</f>
        <v>0.5</v>
      </c>
    </row>
    <row r="74" spans="1:22" x14ac:dyDescent="0.25">
      <c r="A74" s="16" t="s">
        <v>23</v>
      </c>
      <c r="B74" s="17">
        <f>APA_LLL3!$B$69</f>
        <v>0</v>
      </c>
    </row>
    <row r="75" spans="1:22" x14ac:dyDescent="0.25">
      <c r="A75" s="16" t="s">
        <v>29</v>
      </c>
      <c r="B75" s="17">
        <f>$B$74/2</f>
        <v>0</v>
      </c>
    </row>
    <row r="76" spans="1:22" ht="16.5" thickBot="1" x14ac:dyDescent="0.3">
      <c r="A76" s="18" t="s">
        <v>30</v>
      </c>
      <c r="B76" s="19">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NS7BQ0DU9iclhCDTkyE1vqlkfrNsr787x0ma8ZYXD3ED592FW3koztO7V8J29tzzrkI4mEnVX5g9aZpbcnVO7g==" saltValue="6nVMIZS14iRTKHbrkM+w5g=="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10"/>
  <dimension ref="A1:T110"/>
  <sheetViews>
    <sheetView zoomScale="85" zoomScaleNormal="80" workbookViewId="0">
      <pane xSplit="3" ySplit="2" topLeftCell="G3" activePane="bottomRight" state="frozen"/>
      <selection pane="topRight" activeCell="H1" sqref="H1"/>
      <selection pane="bottomLeft" activeCell="A3" sqref="A3"/>
      <selection pane="bottomRight" activeCell="J3" sqref="J3"/>
    </sheetView>
  </sheetViews>
  <sheetFormatPr baseColWidth="10" defaultColWidth="10.875" defaultRowHeight="15.75" x14ac:dyDescent="0.25"/>
  <cols>
    <col min="1" max="1" width="10.875" style="25"/>
    <col min="2" max="2" width="17.625" style="25" bestFit="1" customWidth="1"/>
    <col min="3" max="3" width="21" style="25" hidden="1" customWidth="1"/>
    <col min="4" max="4" width="17.875" style="25" bestFit="1" customWidth="1"/>
    <col min="5" max="5" width="19" style="25" bestFit="1" customWidth="1"/>
    <col min="6" max="9" width="20.87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80"/>
      <c r="E1" s="80"/>
      <c r="F1" s="306" t="s">
        <v>0</v>
      </c>
      <c r="G1" s="306"/>
      <c r="H1" s="306" t="s">
        <v>1</v>
      </c>
      <c r="I1" s="306"/>
      <c r="J1" s="313" t="s">
        <v>8</v>
      </c>
      <c r="K1" s="314"/>
      <c r="L1" s="313" t="s">
        <v>6</v>
      </c>
      <c r="M1" s="314"/>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106" t="s">
        <v>47</v>
      </c>
      <c r="K2" s="107" t="s">
        <v>48</v>
      </c>
      <c r="L2" s="106" t="s">
        <v>49</v>
      </c>
      <c r="M2" s="107" t="s">
        <v>50</v>
      </c>
      <c r="N2" s="73" t="s">
        <v>51</v>
      </c>
      <c r="O2" s="73" t="s">
        <v>52</v>
      </c>
      <c r="P2" s="73" t="s">
        <v>17</v>
      </c>
      <c r="Q2" s="74" t="s">
        <v>20</v>
      </c>
      <c r="R2" s="74" t="s">
        <v>18</v>
      </c>
      <c r="S2" s="29" t="s">
        <v>19</v>
      </c>
      <c r="T2" s="74"/>
    </row>
    <row r="3" spans="1:20" x14ac:dyDescent="0.25">
      <c r="A3" s="307" t="s">
        <v>55</v>
      </c>
      <c r="B3" s="25">
        <v>1</v>
      </c>
      <c r="D3" s="25">
        <v>1</v>
      </c>
      <c r="E3" s="25">
        <v>4</v>
      </c>
      <c r="F3" s="88">
        <f>1*$B$107</f>
        <v>1</v>
      </c>
      <c r="G3" s="82">
        <f>$B$74*$B$110</f>
        <v>0</v>
      </c>
      <c r="H3" s="82">
        <f>$B$72*$B$107</f>
        <v>0.75</v>
      </c>
      <c r="I3" s="82">
        <f>0*$B$110</f>
        <v>0</v>
      </c>
      <c r="J3" s="28">
        <f>ROUND(IF(AND($F3-$H3&gt;0,$G3-$I3=0),$F3,IF(AND($F3-$H3=0,$G3-$I3&gt;0),$H3,IF(AND($F3-$H3=0,$G3-$I3=0),$F3,IF(AND($F3-$H3&gt;0,$G3-$I3&gt;0,($F3-$H3)&gt;=($G3-$I3)),$F3-($G3-$I3),IF(AND($F3-$H3&gt;0,$G3-$I3&gt;0,($F3-$H3)&lt;($G3-$I3)),$H3,IF(AND(($F3-$H3)&lt;0,($G3-$I3)&lt;0, ($F3-$H3)&gt;($G3-$I3)), $F3,IF(AND(($F3-$H3)&lt;0,($G3-$I3)&lt;0, ($F3-$H3)&lt;($G3-$I3)), $H3,IF(AND(($F3-$H3)&lt;0,($G3-$I3)&lt;0, ($F3-$H3)=($G3-$I3)),0.5*$F3+0.5*$H3,IF(AND($F3-$H3&lt;0,$G3-$I3&gt;=0),$H3,IF(AND($F3-$H3&gt;=0,$G3-$I3&lt;0),$F3,"Fehler")))))))))),10)</f>
        <v>1</v>
      </c>
      <c r="K3" s="28">
        <f>ROUND(IF(AND($F3-$H3&gt;0,$G3-$I3=0),$I3,IF(AND($F3-$H3=0,$G3-$I3&gt;0),$G3,IF(AND($F3-$H3=0,$G3-$I3=0),$G3,IF(AND($F3-$H3&gt;0,$G3-$I3&gt;0,($F3-$H3)&gt;=($G3-$I3)),$I3,IF(AND($F3-$H3&gt;0,$G3-$I3&gt;0,($F3-$H3)&lt;($G3-$I3)),$G3-($F3-$H3),IF(AND(($F3-$H3)&lt;0,($G3-$I3)&lt;0, ($F3-$H3)&gt;($G3-$I3)), $I3,IF(AND(($F3-$H3)&lt;0,($G3-$I3)&lt;0, ($F3-$H3)&lt;($G3-$I3)), $G3,IF(AND(($F3-$H3)&lt;0,($G3-$I3)&lt;0, ($F3-$H3)=($G3-$I3)),0.5*$G3+0.5*$I3,IF(AND($F3-$H3&lt;0,$G3-$I3&gt;=0),$G3,IF(AND($F3-$H3&gt;=0,$G3-$I3&lt;0),$I3,"Fehler")))))))))),10)</f>
        <v>0</v>
      </c>
      <c r="L3" s="108">
        <f>ROUND(IF(AND($F3-$H3&gt;0,$G3-$I3=0),1,IF(AND($F3-$H3=0,$G3-$I3&gt;0),0,IF(AND($F3-$H3=0,$G3-$I3=0),0.5,IF(AND($F3-$H3&gt;0,$G3-$I3&gt;0,($F3-$H3)&gt;=($G3-$I3)),1-(($G3-$I3)/(2*($F3-$H3))),IF(AND($F3-$H3&gt;0,$G3-$I3&gt;0,($F3-$H3)&lt;($G3-$I3)),($F3-$H3)/(2*($G3-$I3)),IF(AND(($F3-$H3)&lt;0,($G3-$I3)&lt;0, ($F3-$H3)&gt;($G3-$I3)),1,IF(AND(($F3-$H3)&lt;0,($G3-$I3)&lt;0, ($F3-$H3)&lt;($G3-$I3)),0,IF(AND(($F3-$H3)&lt;0,($G3-$I3)&lt;0, ($F3-$H3)=($G3-$I3)),0.5, IF(AND($F3-$H3&lt;0,$G3-$I3&gt;=0),0,IF(AND($F3-$H3&gt;=0,$G3-$I3&lt;0),1,"Fehler")))))))))),10)</f>
        <v>1</v>
      </c>
      <c r="M3" s="30">
        <f t="shared" ref="M3" si="0">1-L3</f>
        <v>0</v>
      </c>
      <c r="N3" s="28">
        <f>ROUND(IF(AND($F3-$H3&gt;0,$G3-$I3=0),0,IF(AND($F3-$H3=0,$G3-$I3&gt;0),0,IF(AND($F3-$H3=0,$G3-$I3=0),0,IF(AND($F3-$H3&gt;0,$G3-$I3&gt;0,($F3-$H3)&gt;=($G3-$I3)),(($G3-$I3)/(2)),IF(AND($F3-$H3&gt;0,$G3-$I3&gt;0,($F3-$H3)&lt;($G3-$I3)),(($F3-$H3)^2)/(2*($G3-$I3)),IF(AND(($F3-$H3)&lt;0,($G3-$I3)&lt;0, ($F3-$H3)&gt;($G3-$I3)),0,IF(AND(($F3-$H3)&lt;0,($G3-$I3)&lt;0, ($F3-$H3)&lt;($G3-$I3)),0,IF(AND(($F3-$H3)&lt;0,($G3-$I3)&lt;0, ($F3-$H3)=($G3-$I3)),0,IF(AND($F3-$H3&lt;0,$G3-$I3&gt;=0),0,IF(AND($F3-$H3&gt;=0,$G3-$I3&lt;0),0,"Fehler")))))))))),10)</f>
        <v>0</v>
      </c>
      <c r="O3" s="28">
        <f>ROUND(IF(AND($F3-$H3&gt;0,$G3-$I3=0),0,IF(AND($F3-$H3=0,$G3-$I3&gt;0),0,IF(AND($F3-$H3=0,$G3-$I3=0),0,IF(AND($F3-$H3&gt;0,$G3-$I3&gt;0,($F3-$H3)&gt;=($G3-$I3)),(($G3-$I3)^2)/(2*($F3-$H3)),IF(AND($F3-$H3&gt;0,$G3-$I3&gt;0,($F3-$H3)&lt;($G3-$I3)),($F3-$H3)/2,IF(AND(($F3-$H3)&lt;0,($G3-$I3)&lt;0, ($F3-$H3)&gt;($G3-$I3)),0,IF(AND(($F3-$H3)&lt;0,($G3-$I3)&lt;0, ($F3-$H3)&lt;($G3-$I3)),0,IF(AND(($F3-$H3)&lt;0,($G3-$I3)&lt;0, ($F3-$H3)=($G3-$I3)),0,IF(AND($F3-$H3&lt;0,$G3-$I3&gt;=0),0,IF(AND($F3-$H3&gt;=0,$G3-$I3&lt;0),0,"FEHLER")))))))))),10)</f>
        <v>0</v>
      </c>
      <c r="P3" s="28">
        <f t="shared" ref="P3:P65" si="1">N3+O3</f>
        <v>0</v>
      </c>
      <c r="Q3" s="28">
        <f>PRODUCT(NodeProb_WWL3!C3:G3)</f>
        <v>0</v>
      </c>
      <c r="R3" s="28">
        <f>$P3*$Q3</f>
        <v>0</v>
      </c>
      <c r="S3" s="302">
        <f>SUM(R3:R34)</f>
        <v>0.48763736262609886</v>
      </c>
    </row>
    <row r="4" spans="1:20" x14ac:dyDescent="0.25">
      <c r="A4" s="307"/>
      <c r="B4" s="25">
        <v>2</v>
      </c>
      <c r="D4" s="25">
        <v>1</v>
      </c>
      <c r="E4" s="25">
        <v>4</v>
      </c>
      <c r="F4" s="90">
        <f>1*$B$107</f>
        <v>1</v>
      </c>
      <c r="G4" s="28">
        <f>$B$74*$B$110</f>
        <v>0</v>
      </c>
      <c r="H4" s="28">
        <f>$B$72*$B$107</f>
        <v>0.75</v>
      </c>
      <c r="I4" s="28">
        <f>0*$B$110</f>
        <v>0</v>
      </c>
      <c r="J4" s="28">
        <f t="shared" ref="J4:J65" si="2">ROUND(IF(AND($F4-$H4&gt;0,$G4-$I4=0),$F4,IF(AND($F4-$H4=0,$G4-$I4&gt;0),$H4,IF(AND($F4-$H4=0,$G4-$I4=0),$F4,IF(AND($F4-$H4&gt;0,$G4-$I4&gt;0,($F4-$H4)&gt;=($G4-$I4)),$F4-($G4-$I4),IF(AND($F4-$H4&gt;0,$G4-$I4&gt;0,($F4-$H4)&lt;($G4-$I4)),$H4,IF(AND(($F4-$H4)&lt;0,($G4-$I4)&lt;0, ($F4-$H4)&gt;($G4-$I4)), $F4,IF(AND(($F4-$H4)&lt;0,($G4-$I4)&lt;0, ($F4-$H4)&lt;($G4-$I4)), $H4,IF(AND(($F4-$H4)&lt;0,($G4-$I4)&lt;0, ($F4-$H4)=($G4-$I4)),0.5*$F4+0.5*$H4,IF(AND($F4-$H4&lt;0,$G4-$I4&gt;=0),$H4,IF(AND($F4-$H4&gt;=0,$G4-$I4&lt;0),$F4,"Fehler")))))))))),10)</f>
        <v>1</v>
      </c>
      <c r="K4" s="28">
        <f t="shared" ref="K4:K65" si="3">ROUND(IF(AND($F4-$H4&gt;0,$G4-$I4=0),$I4,IF(AND($F4-$H4=0,$G4-$I4&gt;0),$G4,IF(AND($F4-$H4=0,$G4-$I4=0),$G4,IF(AND($F4-$H4&gt;0,$G4-$I4&gt;0,($F4-$H4)&gt;=($G4-$I4)),$I4,IF(AND($F4-$H4&gt;0,$G4-$I4&gt;0,($F4-$H4)&lt;($G4-$I4)),$G4-($F4-$H4),IF(AND(($F4-$H4)&lt;0,($G4-$I4)&lt;0, ($F4-$H4)&gt;($G4-$I4)), $I4,IF(AND(($F4-$H4)&lt;0,($G4-$I4)&lt;0, ($F4-$H4)&lt;($G4-$I4)), $G4,IF(AND(($F4-$H4)&lt;0,($G4-$I4)&lt;0, ($F4-$H4)=($G4-$I4)),0.5*$G4+0.5*$I4,IF(AND($F4-$H4&lt;0,$G4-$I4&gt;=0),$G4,IF(AND($F4-$H4&gt;=0,$G4-$I4&lt;0),$I4,"Fehler")))))))))),10)</f>
        <v>0</v>
      </c>
      <c r="L4" s="108">
        <f t="shared" ref="L4:L65" si="4">ROUND(IF(AND($F4-$H4&gt;0,$G4-$I4=0),1,IF(AND($F4-$H4=0,$G4-$I4&gt;0),0,IF(AND($F4-$H4=0,$G4-$I4=0),0.5,IF(AND($F4-$H4&gt;0,$G4-$I4&gt;0,($F4-$H4)&gt;=($G4-$I4)),1-(($G4-$I4)/(2*($F4-$H4))),IF(AND($F4-$H4&gt;0,$G4-$I4&gt;0,($F4-$H4)&lt;($G4-$I4)),($F4-$H4)/(2*($G4-$I4)),IF(AND(($F4-$H4)&lt;0,($G4-$I4)&lt;0, ($F4-$H4)&gt;($G4-$I4)),1,IF(AND(($F4-$H4)&lt;0,($G4-$I4)&lt;0, ($F4-$H4)&lt;($G4-$I4)),0,IF(AND(($F4-$H4)&lt;0,($G4-$I4)&lt;0, ($F4-$H4)=($G4-$I4)),0.5, IF(AND($F4-$H4&lt;0,$G4-$I4&gt;=0),0,IF(AND($F4-$H4&gt;=0,$G4-$I4&lt;0),1,"Fehler")))))))))),10)</f>
        <v>1</v>
      </c>
      <c r="M4" s="30">
        <f t="shared" ref="M4:M65" si="5">1-L4</f>
        <v>0</v>
      </c>
      <c r="N4" s="28">
        <f t="shared" ref="N4:N65" si="6">ROUND(IF(AND($F4-$H4&gt;0,$G4-$I4=0),0,IF(AND($F4-$H4=0,$G4-$I4&gt;0),0,IF(AND($F4-$H4=0,$G4-$I4=0),0,IF(AND($F4-$H4&gt;0,$G4-$I4&gt;0,($F4-$H4)&gt;=($G4-$I4)),(($G4-$I4)/(2)),IF(AND($F4-$H4&gt;0,$G4-$I4&gt;0,($F4-$H4)&lt;($G4-$I4)),(($F4-$H4)^2)/(2*($G4-$I4)),IF(AND(($F4-$H4)&lt;0,($G4-$I4)&lt;0, ($F4-$H4)&gt;($G4-$I4)),0,IF(AND(($F4-$H4)&lt;0,($G4-$I4)&lt;0, ($F4-$H4)&lt;($G4-$I4)),0,IF(AND(($F4-$H4)&lt;0,($G4-$I4)&lt;0, ($F4-$H4)=($G4-$I4)),0,IF(AND($F4-$H4&lt;0,$G4-$I4&gt;=0),0,IF(AND($F4-$H4&gt;=0,$G4-$I4&lt;0),0,"Fehler")))))))))),10)</f>
        <v>0</v>
      </c>
      <c r="O4" s="28">
        <f t="shared" ref="O4:O65" si="7">ROUND(IF(AND($F4-$H4&gt;0,$G4-$I4=0),0,IF(AND($F4-$H4=0,$G4-$I4&gt;0),0,IF(AND($F4-$H4=0,$G4-$I4=0),0,IF(AND($F4-$H4&gt;0,$G4-$I4&gt;0,($F4-$H4)&gt;=($G4-$I4)),(($G4-$I4)^2)/(2*($F4-$H4)),IF(AND($F4-$H4&gt;0,$G4-$I4&gt;0,($F4-$H4)&lt;($G4-$I4)),($F4-$H4)/2,IF(AND(($F4-$H4)&lt;0,($G4-$I4)&lt;0, ($F4-$H4)&gt;($G4-$I4)),0,IF(AND(($F4-$H4)&lt;0,($G4-$I4)&lt;0, ($F4-$H4)&lt;($G4-$I4)),0,IF(AND(($F4-$H4)&lt;0,($G4-$I4)&lt;0, ($F4-$H4)=($G4-$I4)),0,IF(AND($F4-$H4&lt;0,$G4-$I4&gt;=0),0,IF(AND($F4-$H4&gt;=0,$G4-$I4&lt;0),0,"FEHLER")))))))))),10)</f>
        <v>0</v>
      </c>
      <c r="P4" s="28">
        <f t="shared" si="1"/>
        <v>0</v>
      </c>
      <c r="Q4" s="28">
        <f>PRODUCT(NodeProb_WWL3!C5:G5)</f>
        <v>0</v>
      </c>
      <c r="R4" s="28">
        <f t="shared" ref="R4:R65" si="8">$P4*$Q4</f>
        <v>0</v>
      </c>
      <c r="S4" s="302"/>
    </row>
    <row r="5" spans="1:20" x14ac:dyDescent="0.25">
      <c r="A5" s="307"/>
      <c r="B5" s="25">
        <v>3</v>
      </c>
      <c r="D5" s="25">
        <v>1</v>
      </c>
      <c r="E5" s="25">
        <v>4</v>
      </c>
      <c r="F5" s="90">
        <f>1*$B$107</f>
        <v>1</v>
      </c>
      <c r="G5" s="28">
        <f>$B$72*$B$110</f>
        <v>0.75</v>
      </c>
      <c r="H5" s="28">
        <f>$B$72*$B$107</f>
        <v>0.75</v>
      </c>
      <c r="I5" s="28">
        <f>$B$73*$B$110</f>
        <v>0.16666666666666666</v>
      </c>
      <c r="J5" s="28">
        <f t="shared" si="2"/>
        <v>0.75</v>
      </c>
      <c r="K5" s="28">
        <f t="shared" si="3"/>
        <v>0.5</v>
      </c>
      <c r="L5" s="108">
        <f t="shared" si="4"/>
        <v>0.21428571430000001</v>
      </c>
      <c r="M5" s="30">
        <f t="shared" si="5"/>
        <v>0.78571428570000001</v>
      </c>
      <c r="N5" s="28">
        <f t="shared" si="6"/>
        <v>5.3571428599999998E-2</v>
      </c>
      <c r="O5" s="28">
        <f t="shared" si="7"/>
        <v>0.125</v>
      </c>
      <c r="P5" s="28">
        <f t="shared" si="1"/>
        <v>0.1785714286</v>
      </c>
      <c r="Q5" s="28">
        <f>PRODUCT(NodeProb_WWL3!C7:G7)</f>
        <v>4.8076923125000004E-3</v>
      </c>
      <c r="R5" s="28">
        <f t="shared" si="8"/>
        <v>8.5851648451236266E-4</v>
      </c>
      <c r="S5" s="302"/>
    </row>
    <row r="6" spans="1:20" x14ac:dyDescent="0.25">
      <c r="A6" s="307"/>
      <c r="B6" s="25">
        <v>4</v>
      </c>
      <c r="D6" s="25">
        <v>1</v>
      </c>
      <c r="E6" s="25">
        <v>4</v>
      </c>
      <c r="F6" s="90">
        <f>1*$B$107</f>
        <v>1</v>
      </c>
      <c r="G6" s="28">
        <f>$B$71*$B$110</f>
        <v>0.5</v>
      </c>
      <c r="H6" s="28">
        <f>$B$71*$B$107</f>
        <v>0.5</v>
      </c>
      <c r="I6" s="28">
        <f>$B$69*$B$110</f>
        <v>0</v>
      </c>
      <c r="J6" s="28">
        <f t="shared" si="2"/>
        <v>0.5</v>
      </c>
      <c r="K6" s="28">
        <f t="shared" si="3"/>
        <v>0</v>
      </c>
      <c r="L6" s="108">
        <f t="shared" si="4"/>
        <v>0.5</v>
      </c>
      <c r="M6" s="30">
        <f t="shared" si="5"/>
        <v>0.5</v>
      </c>
      <c r="N6" s="28">
        <f t="shared" si="6"/>
        <v>0.25</v>
      </c>
      <c r="O6" s="28">
        <f t="shared" si="7"/>
        <v>0.25</v>
      </c>
      <c r="P6" s="28">
        <f t="shared" si="1"/>
        <v>0.5</v>
      </c>
      <c r="Q6" s="28">
        <f>PRODUCT(NodeProb_WWL3!C9:G9)</f>
        <v>0.1201923076875</v>
      </c>
      <c r="R6" s="28">
        <f t="shared" si="8"/>
        <v>6.009615384375E-2</v>
      </c>
      <c r="S6" s="302"/>
    </row>
    <row r="7" spans="1:20" x14ac:dyDescent="0.25">
      <c r="A7" s="307"/>
      <c r="B7" s="25">
        <v>5</v>
      </c>
      <c r="D7" s="25">
        <v>2</v>
      </c>
      <c r="E7" s="25">
        <v>3</v>
      </c>
      <c r="F7" s="90">
        <f>$B$71*$B$108</f>
        <v>0.5</v>
      </c>
      <c r="G7" s="28">
        <f>1*$B$109</f>
        <v>1</v>
      </c>
      <c r="H7" s="28">
        <f>$B$69*$B$108</f>
        <v>0</v>
      </c>
      <c r="I7" s="28">
        <f>$B$71*$B$109</f>
        <v>0.5</v>
      </c>
      <c r="J7" s="28">
        <f t="shared" si="2"/>
        <v>0</v>
      </c>
      <c r="K7" s="28">
        <f t="shared" si="3"/>
        <v>0.5</v>
      </c>
      <c r="L7" s="108">
        <f t="shared" si="4"/>
        <v>0.5</v>
      </c>
      <c r="M7" s="30">
        <f t="shared" si="5"/>
        <v>0.5</v>
      </c>
      <c r="N7" s="28">
        <f t="shared" si="6"/>
        <v>0.25</v>
      </c>
      <c r="O7" s="28">
        <f t="shared" si="7"/>
        <v>0.25</v>
      </c>
      <c r="P7" s="28">
        <f t="shared" si="1"/>
        <v>0.5</v>
      </c>
      <c r="Q7" s="28">
        <f>PRODUCT(NodeProb_WWL3!C11:G11)</f>
        <v>0.1201923076875</v>
      </c>
      <c r="R7" s="28">
        <f t="shared" si="8"/>
        <v>6.009615384375E-2</v>
      </c>
      <c r="S7" s="302"/>
    </row>
    <row r="8" spans="1:20" x14ac:dyDescent="0.25">
      <c r="A8" s="307"/>
      <c r="B8" s="25">
        <v>6</v>
      </c>
      <c r="D8" s="25">
        <v>2</v>
      </c>
      <c r="E8" s="25">
        <v>3</v>
      </c>
      <c r="F8" s="90">
        <f>$B$72*$B$108</f>
        <v>0.75</v>
      </c>
      <c r="G8" s="28">
        <f>1*$B$109</f>
        <v>1</v>
      </c>
      <c r="H8" s="28">
        <f>$B$73*$B$108</f>
        <v>0.16666666666666666</v>
      </c>
      <c r="I8" s="28">
        <f>$B$72*$B$109</f>
        <v>0.75</v>
      </c>
      <c r="J8" s="28">
        <f t="shared" si="2"/>
        <v>0.5</v>
      </c>
      <c r="K8" s="28">
        <f t="shared" si="3"/>
        <v>0.75</v>
      </c>
      <c r="L8" s="108">
        <f t="shared" si="4"/>
        <v>0.78571428570000001</v>
      </c>
      <c r="M8" s="30">
        <f t="shared" si="5"/>
        <v>0.21428571429999999</v>
      </c>
      <c r="N8" s="28">
        <f t="shared" si="6"/>
        <v>0.125</v>
      </c>
      <c r="O8" s="28">
        <f t="shared" si="7"/>
        <v>5.3571428599999998E-2</v>
      </c>
      <c r="P8" s="28">
        <f t="shared" si="1"/>
        <v>0.1785714286</v>
      </c>
      <c r="Q8" s="28">
        <f>PRODUCT(NodeProb_WWL3!C13:G13)</f>
        <v>4.8076923125000004E-3</v>
      </c>
      <c r="R8" s="28">
        <f t="shared" si="8"/>
        <v>8.5851648451236266E-4</v>
      </c>
      <c r="S8" s="302"/>
    </row>
    <row r="9" spans="1:20" x14ac:dyDescent="0.25">
      <c r="A9" s="307"/>
      <c r="B9" s="25">
        <v>7</v>
      </c>
      <c r="D9" s="25">
        <v>2</v>
      </c>
      <c r="E9" s="25">
        <v>3</v>
      </c>
      <c r="F9" s="90">
        <f>$B$74*$B$108</f>
        <v>0</v>
      </c>
      <c r="G9" s="28">
        <f>1*$B$109</f>
        <v>1</v>
      </c>
      <c r="H9" s="28">
        <f>0*$B$108</f>
        <v>0</v>
      </c>
      <c r="I9" s="28">
        <f>$B$72*$B$109</f>
        <v>0.75</v>
      </c>
      <c r="J9" s="28">
        <f t="shared" si="2"/>
        <v>0</v>
      </c>
      <c r="K9" s="28">
        <f t="shared" si="3"/>
        <v>1</v>
      </c>
      <c r="L9" s="108">
        <f t="shared" si="4"/>
        <v>0</v>
      </c>
      <c r="M9" s="30">
        <f t="shared" si="5"/>
        <v>1</v>
      </c>
      <c r="N9" s="28">
        <f t="shared" si="6"/>
        <v>0</v>
      </c>
      <c r="O9" s="28">
        <f t="shared" si="7"/>
        <v>0</v>
      </c>
      <c r="P9" s="28">
        <f t="shared" si="1"/>
        <v>0</v>
      </c>
      <c r="Q9" s="28">
        <f>PRODUCT(NodeProb_WWL3!C15:G15)</f>
        <v>0</v>
      </c>
      <c r="R9" s="28">
        <f t="shared" si="8"/>
        <v>0</v>
      </c>
      <c r="S9" s="302"/>
    </row>
    <row r="10" spans="1:20" s="29" customFormat="1" x14ac:dyDescent="0.25">
      <c r="A10" s="307"/>
      <c r="B10" s="29">
        <v>8</v>
      </c>
      <c r="D10" s="29">
        <v>2</v>
      </c>
      <c r="E10" s="29">
        <v>3</v>
      </c>
      <c r="F10" s="92">
        <f>$B$74*$B$108</f>
        <v>0</v>
      </c>
      <c r="G10" s="30">
        <f>1*$B$109</f>
        <v>1</v>
      </c>
      <c r="H10" s="30">
        <f>0*$B$108</f>
        <v>0</v>
      </c>
      <c r="I10" s="30">
        <f>$B$72*$B$109</f>
        <v>0.75</v>
      </c>
      <c r="J10" s="28">
        <f t="shared" si="2"/>
        <v>0</v>
      </c>
      <c r="K10" s="28">
        <f t="shared" si="3"/>
        <v>1</v>
      </c>
      <c r="L10" s="108">
        <f t="shared" si="4"/>
        <v>0</v>
      </c>
      <c r="M10" s="30">
        <f t="shared" si="5"/>
        <v>1</v>
      </c>
      <c r="N10" s="28">
        <f t="shared" si="6"/>
        <v>0</v>
      </c>
      <c r="O10" s="28">
        <f t="shared" si="7"/>
        <v>0</v>
      </c>
      <c r="P10" s="30">
        <f t="shared" si="1"/>
        <v>0</v>
      </c>
      <c r="Q10" s="30">
        <f>PRODUCT(NodeProb_WWL3!C17:G17)</f>
        <v>0</v>
      </c>
      <c r="R10" s="30">
        <f t="shared" si="8"/>
        <v>0</v>
      </c>
      <c r="S10" s="302"/>
    </row>
    <row r="11" spans="1:20" x14ac:dyDescent="0.25">
      <c r="A11" s="307"/>
      <c r="B11" s="25">
        <v>9</v>
      </c>
      <c r="D11" s="25">
        <v>1</v>
      </c>
      <c r="E11" s="25">
        <v>3</v>
      </c>
      <c r="F11" s="88">
        <f>1*$B$107</f>
        <v>1</v>
      </c>
      <c r="G11" s="82">
        <f>$B$74*$B$109</f>
        <v>0</v>
      </c>
      <c r="H11" s="82">
        <f>$B$72*$B$107</f>
        <v>0.75</v>
      </c>
      <c r="I11" s="82">
        <f>0*$B$109</f>
        <v>0</v>
      </c>
      <c r="J11" s="28">
        <f t="shared" si="2"/>
        <v>1</v>
      </c>
      <c r="K11" s="28">
        <f t="shared" si="3"/>
        <v>0</v>
      </c>
      <c r="L11" s="108">
        <f t="shared" si="4"/>
        <v>1</v>
      </c>
      <c r="M11" s="30">
        <f t="shared" si="5"/>
        <v>0</v>
      </c>
      <c r="N11" s="28">
        <f t="shared" si="6"/>
        <v>0</v>
      </c>
      <c r="O11" s="28">
        <f t="shared" si="7"/>
        <v>0</v>
      </c>
      <c r="P11" s="28">
        <f t="shared" si="1"/>
        <v>0</v>
      </c>
      <c r="Q11" s="28">
        <f>PRODUCT(NodeProb_WWL3!C19:G19)</f>
        <v>0</v>
      </c>
      <c r="R11" s="28">
        <f t="shared" si="8"/>
        <v>0</v>
      </c>
      <c r="S11" s="302"/>
    </row>
    <row r="12" spans="1:20" x14ac:dyDescent="0.25">
      <c r="A12" s="307"/>
      <c r="B12" s="25">
        <v>10</v>
      </c>
      <c r="D12" s="25">
        <v>1</v>
      </c>
      <c r="E12" s="25">
        <v>3</v>
      </c>
      <c r="F12" s="90">
        <f>1*$B$107</f>
        <v>1</v>
      </c>
      <c r="G12" s="28">
        <f>$B$74*$B$109</f>
        <v>0</v>
      </c>
      <c r="H12" s="28">
        <f>$B$72*$B$107</f>
        <v>0.75</v>
      </c>
      <c r="I12" s="28">
        <f>0*$B$109</f>
        <v>0</v>
      </c>
      <c r="J12" s="28">
        <f t="shared" si="2"/>
        <v>1</v>
      </c>
      <c r="K12" s="28">
        <f t="shared" si="3"/>
        <v>0</v>
      </c>
      <c r="L12" s="108">
        <f t="shared" si="4"/>
        <v>1</v>
      </c>
      <c r="M12" s="30">
        <f t="shared" si="5"/>
        <v>0</v>
      </c>
      <c r="N12" s="28">
        <f t="shared" si="6"/>
        <v>0</v>
      </c>
      <c r="O12" s="28">
        <f t="shared" si="7"/>
        <v>0</v>
      </c>
      <c r="P12" s="28">
        <f t="shared" si="1"/>
        <v>0</v>
      </c>
      <c r="Q12" s="28">
        <f>PRODUCT(NodeProb_WWL3!C21:G21)</f>
        <v>0</v>
      </c>
      <c r="R12" s="28">
        <f t="shared" si="8"/>
        <v>0</v>
      </c>
      <c r="S12" s="302"/>
    </row>
    <row r="13" spans="1:20" x14ac:dyDescent="0.25">
      <c r="A13" s="307"/>
      <c r="B13" s="25">
        <v>11</v>
      </c>
      <c r="D13" s="25">
        <v>1</v>
      </c>
      <c r="E13" s="25">
        <v>3</v>
      </c>
      <c r="F13" s="90">
        <f>1*$B$107</f>
        <v>1</v>
      </c>
      <c r="G13" s="28">
        <f>$B$72*$B$109</f>
        <v>0.75</v>
      </c>
      <c r="H13" s="28">
        <f>$B$72*$B$107</f>
        <v>0.75</v>
      </c>
      <c r="I13" s="28">
        <f>$B$73*$B$109</f>
        <v>0.16666666666666666</v>
      </c>
      <c r="J13" s="28">
        <f t="shared" si="2"/>
        <v>0.75</v>
      </c>
      <c r="K13" s="28">
        <f t="shared" si="3"/>
        <v>0.5</v>
      </c>
      <c r="L13" s="108">
        <f t="shared" si="4"/>
        <v>0.21428571430000001</v>
      </c>
      <c r="M13" s="30">
        <f t="shared" si="5"/>
        <v>0.78571428570000001</v>
      </c>
      <c r="N13" s="28">
        <f t="shared" si="6"/>
        <v>5.3571428599999998E-2</v>
      </c>
      <c r="O13" s="28">
        <f t="shared" si="7"/>
        <v>0.125</v>
      </c>
      <c r="P13" s="28">
        <f t="shared" si="1"/>
        <v>0.1785714286</v>
      </c>
      <c r="Q13" s="28">
        <f>PRODUCT(NodeProb_WWL3!C23:G23)</f>
        <v>4.8076923125000004E-3</v>
      </c>
      <c r="R13" s="28">
        <f t="shared" si="8"/>
        <v>8.5851648451236266E-4</v>
      </c>
      <c r="S13" s="302"/>
    </row>
    <row r="14" spans="1:20" x14ac:dyDescent="0.25">
      <c r="A14" s="307"/>
      <c r="B14" s="25">
        <v>12</v>
      </c>
      <c r="D14" s="25">
        <v>1</v>
      </c>
      <c r="E14" s="25">
        <v>3</v>
      </c>
      <c r="F14" s="90">
        <f>1*$B$107</f>
        <v>1</v>
      </c>
      <c r="G14" s="28">
        <f>$B$71*$B$109</f>
        <v>0.5</v>
      </c>
      <c r="H14" s="28">
        <f>$B$71*$B$107</f>
        <v>0.5</v>
      </c>
      <c r="I14" s="28">
        <f>$B$69*$B$109</f>
        <v>0</v>
      </c>
      <c r="J14" s="28">
        <f t="shared" si="2"/>
        <v>0.5</v>
      </c>
      <c r="K14" s="28">
        <f t="shared" si="3"/>
        <v>0</v>
      </c>
      <c r="L14" s="108">
        <f t="shared" si="4"/>
        <v>0.5</v>
      </c>
      <c r="M14" s="30">
        <f t="shared" si="5"/>
        <v>0.5</v>
      </c>
      <c r="N14" s="28">
        <f t="shared" si="6"/>
        <v>0.25</v>
      </c>
      <c r="O14" s="28">
        <f t="shared" si="7"/>
        <v>0.25</v>
      </c>
      <c r="P14" s="28">
        <f t="shared" si="1"/>
        <v>0.5</v>
      </c>
      <c r="Q14" s="28">
        <f>PRODUCT(NodeProb_WWL3!C25:G25)</f>
        <v>0.1201923076875</v>
      </c>
      <c r="R14" s="28">
        <f t="shared" si="8"/>
        <v>6.009615384375E-2</v>
      </c>
      <c r="S14" s="302"/>
    </row>
    <row r="15" spans="1:20" x14ac:dyDescent="0.25">
      <c r="A15" s="307"/>
      <c r="B15" s="25">
        <v>13</v>
      </c>
      <c r="D15" s="25">
        <v>2</v>
      </c>
      <c r="E15" s="25">
        <v>4</v>
      </c>
      <c r="F15" s="90">
        <f>$B$71*$B$108</f>
        <v>0.5</v>
      </c>
      <c r="G15" s="28">
        <f>1*$B$110</f>
        <v>1</v>
      </c>
      <c r="H15" s="28">
        <f>$B$69*$B$108</f>
        <v>0</v>
      </c>
      <c r="I15" s="28">
        <f>$B$71*$B$110</f>
        <v>0.5</v>
      </c>
      <c r="J15" s="28">
        <f t="shared" si="2"/>
        <v>0</v>
      </c>
      <c r="K15" s="28">
        <f t="shared" si="3"/>
        <v>0.5</v>
      </c>
      <c r="L15" s="108">
        <f t="shared" si="4"/>
        <v>0.5</v>
      </c>
      <c r="M15" s="30">
        <f t="shared" si="5"/>
        <v>0.5</v>
      </c>
      <c r="N15" s="28">
        <f t="shared" si="6"/>
        <v>0.25</v>
      </c>
      <c r="O15" s="28">
        <f t="shared" si="7"/>
        <v>0.25</v>
      </c>
      <c r="P15" s="28">
        <f t="shared" si="1"/>
        <v>0.5</v>
      </c>
      <c r="Q15" s="28">
        <f>PRODUCT(NodeProb_WWL3!C27:G27)</f>
        <v>0.1201923076875</v>
      </c>
      <c r="R15" s="28">
        <f t="shared" si="8"/>
        <v>6.009615384375E-2</v>
      </c>
      <c r="S15" s="302"/>
    </row>
    <row r="16" spans="1:20" x14ac:dyDescent="0.25">
      <c r="A16" s="307"/>
      <c r="B16" s="25">
        <v>14</v>
      </c>
      <c r="D16" s="25">
        <v>2</v>
      </c>
      <c r="E16" s="25">
        <v>4</v>
      </c>
      <c r="F16" s="90">
        <f>$B$72*$B$108</f>
        <v>0.75</v>
      </c>
      <c r="G16" s="28">
        <f>1*$B$110</f>
        <v>1</v>
      </c>
      <c r="H16" s="28">
        <f>$B$73*$B$108</f>
        <v>0.16666666666666666</v>
      </c>
      <c r="I16" s="28">
        <f>$B$72*$B$110</f>
        <v>0.75</v>
      </c>
      <c r="J16" s="28">
        <f t="shared" si="2"/>
        <v>0.5</v>
      </c>
      <c r="K16" s="28">
        <f t="shared" si="3"/>
        <v>0.75</v>
      </c>
      <c r="L16" s="108">
        <f t="shared" si="4"/>
        <v>0.78571428570000001</v>
      </c>
      <c r="M16" s="30">
        <f t="shared" si="5"/>
        <v>0.21428571429999999</v>
      </c>
      <c r="N16" s="28">
        <f t="shared" si="6"/>
        <v>0.125</v>
      </c>
      <c r="O16" s="28">
        <f t="shared" si="7"/>
        <v>5.3571428599999998E-2</v>
      </c>
      <c r="P16" s="28">
        <f t="shared" si="1"/>
        <v>0.1785714286</v>
      </c>
      <c r="Q16" s="28">
        <f>PRODUCT(NodeProb_WWL3!C29:G29)</f>
        <v>4.8076923125000004E-3</v>
      </c>
      <c r="R16" s="28">
        <f t="shared" si="8"/>
        <v>8.5851648451236266E-4</v>
      </c>
      <c r="S16" s="302"/>
    </row>
    <row r="17" spans="1:19" x14ac:dyDescent="0.25">
      <c r="A17" s="307"/>
      <c r="B17" s="25">
        <v>15</v>
      </c>
      <c r="D17" s="25">
        <v>2</v>
      </c>
      <c r="E17" s="25">
        <v>4</v>
      </c>
      <c r="F17" s="90">
        <f>$B$74*$B$108</f>
        <v>0</v>
      </c>
      <c r="G17" s="28">
        <f>1*$B$110</f>
        <v>1</v>
      </c>
      <c r="H17" s="28">
        <f>0*$B$108</f>
        <v>0</v>
      </c>
      <c r="I17" s="28">
        <f>$B$72*$B$110</f>
        <v>0.75</v>
      </c>
      <c r="J17" s="28">
        <f t="shared" si="2"/>
        <v>0</v>
      </c>
      <c r="K17" s="28">
        <f t="shared" si="3"/>
        <v>1</v>
      </c>
      <c r="L17" s="108">
        <f t="shared" si="4"/>
        <v>0</v>
      </c>
      <c r="M17" s="30">
        <f t="shared" si="5"/>
        <v>1</v>
      </c>
      <c r="N17" s="28">
        <f t="shared" si="6"/>
        <v>0</v>
      </c>
      <c r="O17" s="28">
        <f t="shared" si="7"/>
        <v>0</v>
      </c>
      <c r="P17" s="28">
        <f t="shared" si="1"/>
        <v>0</v>
      </c>
      <c r="Q17" s="28">
        <f>PRODUCT(NodeProb_WWL3!C31:G31)</f>
        <v>0</v>
      </c>
      <c r="R17" s="28">
        <f t="shared" si="8"/>
        <v>0</v>
      </c>
      <c r="S17" s="302"/>
    </row>
    <row r="18" spans="1:19" s="29" customFormat="1" x14ac:dyDescent="0.25">
      <c r="A18" s="307"/>
      <c r="B18" s="29">
        <v>16</v>
      </c>
      <c r="D18" s="29">
        <v>2</v>
      </c>
      <c r="E18" s="29">
        <v>4</v>
      </c>
      <c r="F18" s="92">
        <f>$B$74*$B$108</f>
        <v>0</v>
      </c>
      <c r="G18" s="30">
        <f>1*$B$110</f>
        <v>1</v>
      </c>
      <c r="H18" s="30">
        <f>0*$B$108</f>
        <v>0</v>
      </c>
      <c r="I18" s="30">
        <f>$B$72*$B$110</f>
        <v>0.75</v>
      </c>
      <c r="J18" s="28">
        <f t="shared" si="2"/>
        <v>0</v>
      </c>
      <c r="K18" s="28">
        <f t="shared" si="3"/>
        <v>1</v>
      </c>
      <c r="L18" s="108">
        <f t="shared" si="4"/>
        <v>0</v>
      </c>
      <c r="M18" s="30">
        <f t="shared" si="5"/>
        <v>1</v>
      </c>
      <c r="N18" s="28">
        <f t="shared" si="6"/>
        <v>0</v>
      </c>
      <c r="O18" s="28">
        <f t="shared" si="7"/>
        <v>0</v>
      </c>
      <c r="P18" s="30">
        <f t="shared" si="1"/>
        <v>0</v>
      </c>
      <c r="Q18" s="30">
        <f>PRODUCT(NodeProb_WWL3!C33:G33)</f>
        <v>0</v>
      </c>
      <c r="R18" s="30">
        <f t="shared" si="8"/>
        <v>0</v>
      </c>
      <c r="S18" s="302"/>
    </row>
    <row r="19" spans="1:19" x14ac:dyDescent="0.25">
      <c r="A19" s="307"/>
      <c r="B19" s="25">
        <v>17</v>
      </c>
      <c r="D19" s="25">
        <v>2</v>
      </c>
      <c r="E19" s="25">
        <v>4</v>
      </c>
      <c r="F19" s="88">
        <f>1*$B$108</f>
        <v>1</v>
      </c>
      <c r="G19" s="82">
        <f>$B$74*$B$110</f>
        <v>0</v>
      </c>
      <c r="H19" s="82">
        <f>$B$72*$B$108</f>
        <v>0.75</v>
      </c>
      <c r="I19" s="82">
        <f>0*$B$110</f>
        <v>0</v>
      </c>
      <c r="J19" s="28">
        <f t="shared" si="2"/>
        <v>1</v>
      </c>
      <c r="K19" s="28">
        <f t="shared" si="3"/>
        <v>0</v>
      </c>
      <c r="L19" s="108">
        <f t="shared" si="4"/>
        <v>1</v>
      </c>
      <c r="M19" s="30">
        <f t="shared" si="5"/>
        <v>0</v>
      </c>
      <c r="N19" s="28">
        <f t="shared" si="6"/>
        <v>0</v>
      </c>
      <c r="O19" s="28">
        <f t="shared" si="7"/>
        <v>0</v>
      </c>
      <c r="P19" s="28">
        <f t="shared" si="1"/>
        <v>0</v>
      </c>
      <c r="Q19" s="28">
        <f>PRODUCT(NodeProb_WWL3!C35:G35)</f>
        <v>0</v>
      </c>
      <c r="R19" s="28">
        <f t="shared" si="8"/>
        <v>0</v>
      </c>
      <c r="S19" s="302"/>
    </row>
    <row r="20" spans="1:19" x14ac:dyDescent="0.25">
      <c r="A20" s="307"/>
      <c r="B20" s="25">
        <v>18</v>
      </c>
      <c r="D20" s="25">
        <v>2</v>
      </c>
      <c r="E20" s="25">
        <v>4</v>
      </c>
      <c r="F20" s="90">
        <f>1*$B$108</f>
        <v>1</v>
      </c>
      <c r="G20" s="28">
        <f>$B$74*$B$110</f>
        <v>0</v>
      </c>
      <c r="H20" s="28">
        <f>$B$72*$B$108</f>
        <v>0.75</v>
      </c>
      <c r="I20" s="28">
        <f>0*$B$110</f>
        <v>0</v>
      </c>
      <c r="J20" s="28">
        <f t="shared" si="2"/>
        <v>1</v>
      </c>
      <c r="K20" s="28">
        <f t="shared" si="3"/>
        <v>0</v>
      </c>
      <c r="L20" s="108">
        <f t="shared" si="4"/>
        <v>1</v>
      </c>
      <c r="M20" s="30">
        <f t="shared" si="5"/>
        <v>0</v>
      </c>
      <c r="N20" s="28">
        <f t="shared" si="6"/>
        <v>0</v>
      </c>
      <c r="O20" s="28">
        <f t="shared" si="7"/>
        <v>0</v>
      </c>
      <c r="P20" s="28">
        <f t="shared" si="1"/>
        <v>0</v>
      </c>
      <c r="Q20" s="28">
        <f>PRODUCT(NodeProb_WWL3!C37:G37)</f>
        <v>0</v>
      </c>
      <c r="R20" s="28">
        <f t="shared" si="8"/>
        <v>0</v>
      </c>
      <c r="S20" s="302"/>
    </row>
    <row r="21" spans="1:19" x14ac:dyDescent="0.25">
      <c r="A21" s="307"/>
      <c r="B21" s="25">
        <v>19</v>
      </c>
      <c r="D21" s="25">
        <v>2</v>
      </c>
      <c r="E21" s="25">
        <v>4</v>
      </c>
      <c r="F21" s="90">
        <f>1*$B$108</f>
        <v>1</v>
      </c>
      <c r="G21" s="28">
        <f>$B$72*$B$110</f>
        <v>0.75</v>
      </c>
      <c r="H21" s="28">
        <f>$B$72*$B$108</f>
        <v>0.75</v>
      </c>
      <c r="I21" s="28">
        <f>$B$73*$B$110</f>
        <v>0.16666666666666666</v>
      </c>
      <c r="J21" s="28">
        <f t="shared" si="2"/>
        <v>0.75</v>
      </c>
      <c r="K21" s="28">
        <f t="shared" si="3"/>
        <v>0.5</v>
      </c>
      <c r="L21" s="108">
        <f t="shared" si="4"/>
        <v>0.21428571430000001</v>
      </c>
      <c r="M21" s="30">
        <f t="shared" si="5"/>
        <v>0.78571428570000001</v>
      </c>
      <c r="N21" s="28">
        <f t="shared" si="6"/>
        <v>5.3571428599999998E-2</v>
      </c>
      <c r="O21" s="28">
        <f t="shared" si="7"/>
        <v>0.125</v>
      </c>
      <c r="P21" s="28">
        <f t="shared" si="1"/>
        <v>0.1785714286</v>
      </c>
      <c r="Q21" s="28">
        <f>PRODUCT(NodeProb_WWL3!C39:G39)</f>
        <v>4.8076923125000004E-3</v>
      </c>
      <c r="R21" s="28">
        <f t="shared" si="8"/>
        <v>8.5851648451236266E-4</v>
      </c>
      <c r="S21" s="302"/>
    </row>
    <row r="22" spans="1:19" x14ac:dyDescent="0.25">
      <c r="A22" s="307"/>
      <c r="B22" s="25">
        <v>20</v>
      </c>
      <c r="D22" s="25">
        <v>2</v>
      </c>
      <c r="E22" s="25">
        <v>4</v>
      </c>
      <c r="F22" s="90">
        <f>1*$B$108</f>
        <v>1</v>
      </c>
      <c r="G22" s="28">
        <f>$B$71*$B$110</f>
        <v>0.5</v>
      </c>
      <c r="H22" s="28">
        <f>$B$71*$B$108</f>
        <v>0.5</v>
      </c>
      <c r="I22" s="28">
        <f>$B$69*$B$110</f>
        <v>0</v>
      </c>
      <c r="J22" s="28">
        <f t="shared" si="2"/>
        <v>0.5</v>
      </c>
      <c r="K22" s="28">
        <f t="shared" si="3"/>
        <v>0</v>
      </c>
      <c r="L22" s="108">
        <f t="shared" si="4"/>
        <v>0.5</v>
      </c>
      <c r="M22" s="30">
        <f t="shared" si="5"/>
        <v>0.5</v>
      </c>
      <c r="N22" s="28">
        <f t="shared" si="6"/>
        <v>0.25</v>
      </c>
      <c r="O22" s="28">
        <f t="shared" si="7"/>
        <v>0.25</v>
      </c>
      <c r="P22" s="28">
        <f t="shared" si="1"/>
        <v>0.5</v>
      </c>
      <c r="Q22" s="28">
        <f>PRODUCT(NodeProb_WWL3!C41:G41)</f>
        <v>0.1201923076875</v>
      </c>
      <c r="R22" s="28">
        <f t="shared" si="8"/>
        <v>6.009615384375E-2</v>
      </c>
      <c r="S22" s="302"/>
    </row>
    <row r="23" spans="1:19" x14ac:dyDescent="0.25">
      <c r="A23" s="307"/>
      <c r="B23" s="25">
        <v>21</v>
      </c>
      <c r="D23" s="25">
        <v>1</v>
      </c>
      <c r="E23" s="25">
        <v>3</v>
      </c>
      <c r="F23" s="90">
        <f>$B$71*$B$107</f>
        <v>0.5</v>
      </c>
      <c r="G23" s="28">
        <f>1*$B$109</f>
        <v>1</v>
      </c>
      <c r="H23" s="28">
        <f>$B$69*$B$107</f>
        <v>0</v>
      </c>
      <c r="I23" s="28">
        <f>$B$71*$B$109</f>
        <v>0.5</v>
      </c>
      <c r="J23" s="28">
        <f t="shared" si="2"/>
        <v>0</v>
      </c>
      <c r="K23" s="28">
        <f t="shared" si="3"/>
        <v>0.5</v>
      </c>
      <c r="L23" s="108">
        <f t="shared" si="4"/>
        <v>0.5</v>
      </c>
      <c r="M23" s="30">
        <f t="shared" si="5"/>
        <v>0.5</v>
      </c>
      <c r="N23" s="28">
        <f t="shared" si="6"/>
        <v>0.25</v>
      </c>
      <c r="O23" s="28">
        <f t="shared" si="7"/>
        <v>0.25</v>
      </c>
      <c r="P23" s="28">
        <f t="shared" si="1"/>
        <v>0.5</v>
      </c>
      <c r="Q23" s="28">
        <f>PRODUCT(NodeProb_WWL3!C43:G43)</f>
        <v>0.1201923076875</v>
      </c>
      <c r="R23" s="28">
        <f t="shared" si="8"/>
        <v>6.009615384375E-2</v>
      </c>
      <c r="S23" s="302"/>
    </row>
    <row r="24" spans="1:19" x14ac:dyDescent="0.25">
      <c r="A24" s="307"/>
      <c r="B24" s="25">
        <v>22</v>
      </c>
      <c r="D24" s="25">
        <v>1</v>
      </c>
      <c r="E24" s="25">
        <v>3</v>
      </c>
      <c r="F24" s="90">
        <f>$B$72*$B$107</f>
        <v>0.75</v>
      </c>
      <c r="G24" s="28">
        <f>1*$B$109</f>
        <v>1</v>
      </c>
      <c r="H24" s="28">
        <f>$B$73*$B$107</f>
        <v>0.16666666666666666</v>
      </c>
      <c r="I24" s="28">
        <f>$B$72*$B$109</f>
        <v>0.75</v>
      </c>
      <c r="J24" s="28">
        <f t="shared" si="2"/>
        <v>0.5</v>
      </c>
      <c r="K24" s="28">
        <f t="shared" si="3"/>
        <v>0.75</v>
      </c>
      <c r="L24" s="108">
        <f t="shared" si="4"/>
        <v>0.78571428570000001</v>
      </c>
      <c r="M24" s="30">
        <f t="shared" si="5"/>
        <v>0.21428571429999999</v>
      </c>
      <c r="N24" s="28">
        <f t="shared" si="6"/>
        <v>0.125</v>
      </c>
      <c r="O24" s="28">
        <f t="shared" si="7"/>
        <v>5.3571428599999998E-2</v>
      </c>
      <c r="P24" s="28">
        <f t="shared" si="1"/>
        <v>0.1785714286</v>
      </c>
      <c r="Q24" s="28">
        <f>PRODUCT(NodeProb_WWL3!C45:G45)</f>
        <v>4.8076923125000004E-3</v>
      </c>
      <c r="R24" s="28">
        <f t="shared" si="8"/>
        <v>8.5851648451236266E-4</v>
      </c>
      <c r="S24" s="302"/>
    </row>
    <row r="25" spans="1:19" x14ac:dyDescent="0.25">
      <c r="A25" s="307"/>
      <c r="B25" s="25">
        <v>23</v>
      </c>
      <c r="D25" s="9">
        <v>1</v>
      </c>
      <c r="E25" s="25">
        <v>3</v>
      </c>
      <c r="F25" s="90">
        <f>$B$74*$B$107</f>
        <v>0</v>
      </c>
      <c r="G25" s="28">
        <f>1*$B$109</f>
        <v>1</v>
      </c>
      <c r="H25" s="28">
        <f>0*$B$107</f>
        <v>0</v>
      </c>
      <c r="I25" s="28">
        <f>$B$72*$B$109</f>
        <v>0.75</v>
      </c>
      <c r="J25" s="28">
        <f t="shared" si="2"/>
        <v>0</v>
      </c>
      <c r="K25" s="28">
        <f t="shared" si="3"/>
        <v>1</v>
      </c>
      <c r="L25" s="108">
        <f t="shared" si="4"/>
        <v>0</v>
      </c>
      <c r="M25" s="30">
        <f t="shared" si="5"/>
        <v>1</v>
      </c>
      <c r="N25" s="28">
        <f t="shared" si="6"/>
        <v>0</v>
      </c>
      <c r="O25" s="28">
        <f t="shared" si="7"/>
        <v>0</v>
      </c>
      <c r="P25" s="28">
        <f t="shared" si="1"/>
        <v>0</v>
      </c>
      <c r="Q25" s="28">
        <f>PRODUCT(NodeProb_WWL3!C47:G47)</f>
        <v>0</v>
      </c>
      <c r="R25" s="28">
        <f t="shared" si="8"/>
        <v>0</v>
      </c>
      <c r="S25" s="302"/>
    </row>
    <row r="26" spans="1:19" s="29" customFormat="1" x14ac:dyDescent="0.25">
      <c r="A26" s="307"/>
      <c r="B26" s="29">
        <v>24</v>
      </c>
      <c r="D26" s="58">
        <v>1</v>
      </c>
      <c r="E26" s="29">
        <v>3</v>
      </c>
      <c r="F26" s="92">
        <f>$B$74*$B$107</f>
        <v>0</v>
      </c>
      <c r="G26" s="30">
        <f>1*$B$109</f>
        <v>1</v>
      </c>
      <c r="H26" s="30">
        <f>0*$B$107</f>
        <v>0</v>
      </c>
      <c r="I26" s="30">
        <f>$B$72*$B$109</f>
        <v>0.75</v>
      </c>
      <c r="J26" s="28">
        <f t="shared" si="2"/>
        <v>0</v>
      </c>
      <c r="K26" s="28">
        <f t="shared" si="3"/>
        <v>1</v>
      </c>
      <c r="L26" s="108">
        <f t="shared" si="4"/>
        <v>0</v>
      </c>
      <c r="M26" s="30">
        <f t="shared" si="5"/>
        <v>1</v>
      </c>
      <c r="N26" s="28">
        <f t="shared" si="6"/>
        <v>0</v>
      </c>
      <c r="O26" s="28">
        <f t="shared" si="7"/>
        <v>0</v>
      </c>
      <c r="P26" s="30">
        <f t="shared" si="1"/>
        <v>0</v>
      </c>
      <c r="Q26" s="30">
        <f>PRODUCT(NodeProb_WWL3!C49:G49)</f>
        <v>0</v>
      </c>
      <c r="R26" s="30">
        <f t="shared" si="8"/>
        <v>0</v>
      </c>
      <c r="S26" s="302"/>
    </row>
    <row r="27" spans="1:19" x14ac:dyDescent="0.25">
      <c r="A27" s="307"/>
      <c r="B27" s="25">
        <v>25</v>
      </c>
      <c r="D27" s="9">
        <v>2</v>
      </c>
      <c r="E27" s="25">
        <v>3</v>
      </c>
      <c r="F27" s="88">
        <f>1*$B$108</f>
        <v>1</v>
      </c>
      <c r="G27" s="82">
        <f>$B$74*$B$109</f>
        <v>0</v>
      </c>
      <c r="H27" s="82">
        <f>$B$72*$B$108</f>
        <v>0.75</v>
      </c>
      <c r="I27" s="82">
        <f>0*$B$109</f>
        <v>0</v>
      </c>
      <c r="J27" s="28">
        <f t="shared" si="2"/>
        <v>1</v>
      </c>
      <c r="K27" s="28">
        <f t="shared" si="3"/>
        <v>0</v>
      </c>
      <c r="L27" s="108">
        <f t="shared" si="4"/>
        <v>1</v>
      </c>
      <c r="M27" s="30">
        <f t="shared" si="5"/>
        <v>0</v>
      </c>
      <c r="N27" s="28">
        <f t="shared" si="6"/>
        <v>0</v>
      </c>
      <c r="O27" s="28">
        <f t="shared" si="7"/>
        <v>0</v>
      </c>
      <c r="P27" s="28">
        <f t="shared" si="1"/>
        <v>0</v>
      </c>
      <c r="Q27" s="28">
        <f>PRODUCT(NodeProb_WWL3!C51:G51)</f>
        <v>0</v>
      </c>
      <c r="R27" s="28">
        <f t="shared" si="8"/>
        <v>0</v>
      </c>
      <c r="S27" s="302"/>
    </row>
    <row r="28" spans="1:19" x14ac:dyDescent="0.25">
      <c r="A28" s="307"/>
      <c r="B28" s="25">
        <v>26</v>
      </c>
      <c r="D28" s="9">
        <v>2</v>
      </c>
      <c r="E28" s="25">
        <v>3</v>
      </c>
      <c r="F28" s="90">
        <f>1*$B$108</f>
        <v>1</v>
      </c>
      <c r="G28" s="28">
        <f>$B$74*$B$109</f>
        <v>0</v>
      </c>
      <c r="H28" s="28">
        <f>$B$72*$B$108</f>
        <v>0.75</v>
      </c>
      <c r="I28" s="28">
        <f>0*$B$109</f>
        <v>0</v>
      </c>
      <c r="J28" s="28">
        <f t="shared" si="2"/>
        <v>1</v>
      </c>
      <c r="K28" s="28">
        <f t="shared" si="3"/>
        <v>0</v>
      </c>
      <c r="L28" s="108">
        <f t="shared" si="4"/>
        <v>1</v>
      </c>
      <c r="M28" s="30">
        <f t="shared" si="5"/>
        <v>0</v>
      </c>
      <c r="N28" s="28">
        <f t="shared" si="6"/>
        <v>0</v>
      </c>
      <c r="O28" s="28">
        <f t="shared" si="7"/>
        <v>0</v>
      </c>
      <c r="P28" s="28">
        <f t="shared" si="1"/>
        <v>0</v>
      </c>
      <c r="Q28" s="28">
        <f>PRODUCT(NodeProb_WWL3!C53:G53)</f>
        <v>0</v>
      </c>
      <c r="R28" s="28">
        <f t="shared" si="8"/>
        <v>0</v>
      </c>
      <c r="S28" s="302"/>
    </row>
    <row r="29" spans="1:19" x14ac:dyDescent="0.25">
      <c r="A29" s="307"/>
      <c r="B29" s="25">
        <v>27</v>
      </c>
      <c r="D29" s="9">
        <v>2</v>
      </c>
      <c r="E29" s="25">
        <v>3</v>
      </c>
      <c r="F29" s="90">
        <f>1*$B$108</f>
        <v>1</v>
      </c>
      <c r="G29" s="28">
        <f>$B$72*$B$109</f>
        <v>0.75</v>
      </c>
      <c r="H29" s="28">
        <f>$B$72*$B$108</f>
        <v>0.75</v>
      </c>
      <c r="I29" s="28">
        <f>$B$73*$B$109</f>
        <v>0.16666666666666666</v>
      </c>
      <c r="J29" s="28">
        <f t="shared" si="2"/>
        <v>0.75</v>
      </c>
      <c r="K29" s="28">
        <f t="shared" si="3"/>
        <v>0.5</v>
      </c>
      <c r="L29" s="108">
        <f t="shared" si="4"/>
        <v>0.21428571430000001</v>
      </c>
      <c r="M29" s="30">
        <f t="shared" si="5"/>
        <v>0.78571428570000001</v>
      </c>
      <c r="N29" s="28">
        <f t="shared" si="6"/>
        <v>5.3571428599999998E-2</v>
      </c>
      <c r="O29" s="28">
        <f t="shared" si="7"/>
        <v>0.125</v>
      </c>
      <c r="P29" s="28">
        <f t="shared" si="1"/>
        <v>0.1785714286</v>
      </c>
      <c r="Q29" s="28">
        <f>PRODUCT(NodeProb_WWL3!C55:G55)</f>
        <v>4.8076923125000004E-3</v>
      </c>
      <c r="R29" s="28">
        <f t="shared" si="8"/>
        <v>8.5851648451236266E-4</v>
      </c>
      <c r="S29" s="302"/>
    </row>
    <row r="30" spans="1:19" x14ac:dyDescent="0.25">
      <c r="A30" s="307"/>
      <c r="B30" s="25">
        <v>28</v>
      </c>
      <c r="D30" s="9">
        <v>2</v>
      </c>
      <c r="E30" s="25">
        <v>3</v>
      </c>
      <c r="F30" s="90">
        <f>1*$B$108</f>
        <v>1</v>
      </c>
      <c r="G30" s="28">
        <f>$B$71*$B$109</f>
        <v>0.5</v>
      </c>
      <c r="H30" s="28">
        <f>$B$71*$B$108</f>
        <v>0.5</v>
      </c>
      <c r="I30" s="28">
        <f>$B$69*$B$109</f>
        <v>0</v>
      </c>
      <c r="J30" s="28">
        <f t="shared" si="2"/>
        <v>0.5</v>
      </c>
      <c r="K30" s="28">
        <f t="shared" si="3"/>
        <v>0</v>
      </c>
      <c r="L30" s="108">
        <f t="shared" si="4"/>
        <v>0.5</v>
      </c>
      <c r="M30" s="30">
        <f t="shared" si="5"/>
        <v>0.5</v>
      </c>
      <c r="N30" s="28">
        <f t="shared" si="6"/>
        <v>0.25</v>
      </c>
      <c r="O30" s="28">
        <f t="shared" si="7"/>
        <v>0.25</v>
      </c>
      <c r="P30" s="28">
        <f t="shared" si="1"/>
        <v>0.5</v>
      </c>
      <c r="Q30" s="28">
        <f>PRODUCT(NodeProb_WWL3!C57:G57)</f>
        <v>0.1201923076875</v>
      </c>
      <c r="R30" s="28">
        <f t="shared" si="8"/>
        <v>6.009615384375E-2</v>
      </c>
      <c r="S30" s="302"/>
    </row>
    <row r="31" spans="1:19" x14ac:dyDescent="0.25">
      <c r="A31" s="307"/>
      <c r="B31" s="25">
        <v>29</v>
      </c>
      <c r="D31" s="9">
        <v>1</v>
      </c>
      <c r="E31" s="25">
        <v>4</v>
      </c>
      <c r="F31" s="90">
        <f>$B$71*$B$107</f>
        <v>0.5</v>
      </c>
      <c r="G31" s="28">
        <f>1*$B$110</f>
        <v>1</v>
      </c>
      <c r="H31" s="28">
        <f>$B$69*$B$107</f>
        <v>0</v>
      </c>
      <c r="I31" s="28">
        <f>$B$71*$B$110</f>
        <v>0.5</v>
      </c>
      <c r="J31" s="28">
        <f t="shared" si="2"/>
        <v>0</v>
      </c>
      <c r="K31" s="28">
        <f t="shared" si="3"/>
        <v>0.5</v>
      </c>
      <c r="L31" s="108">
        <f t="shared" si="4"/>
        <v>0.5</v>
      </c>
      <c r="M31" s="30">
        <f t="shared" si="5"/>
        <v>0.5</v>
      </c>
      <c r="N31" s="28">
        <f t="shared" si="6"/>
        <v>0.25</v>
      </c>
      <c r="O31" s="28">
        <f t="shared" si="7"/>
        <v>0.25</v>
      </c>
      <c r="P31" s="28">
        <f t="shared" si="1"/>
        <v>0.5</v>
      </c>
      <c r="Q31" s="28">
        <f>PRODUCT(NodeProb_WWL3!C59:G59)</f>
        <v>0.1201923076875</v>
      </c>
      <c r="R31" s="28">
        <f t="shared" si="8"/>
        <v>6.009615384375E-2</v>
      </c>
      <c r="S31" s="302"/>
    </row>
    <row r="32" spans="1:19" x14ac:dyDescent="0.25">
      <c r="A32" s="307"/>
      <c r="B32" s="25">
        <v>30</v>
      </c>
      <c r="D32" s="9">
        <v>1</v>
      </c>
      <c r="E32" s="25">
        <v>4</v>
      </c>
      <c r="F32" s="90">
        <f>$B$72*$B$107</f>
        <v>0.75</v>
      </c>
      <c r="G32" s="28">
        <f>1*$B$110</f>
        <v>1</v>
      </c>
      <c r="H32" s="28">
        <f>$B$73*$B$107</f>
        <v>0.16666666666666666</v>
      </c>
      <c r="I32" s="28">
        <f>$B$72*$B$110</f>
        <v>0.75</v>
      </c>
      <c r="J32" s="28">
        <f t="shared" si="2"/>
        <v>0.5</v>
      </c>
      <c r="K32" s="28">
        <f t="shared" si="3"/>
        <v>0.75</v>
      </c>
      <c r="L32" s="108">
        <f t="shared" si="4"/>
        <v>0.78571428570000001</v>
      </c>
      <c r="M32" s="30">
        <f t="shared" si="5"/>
        <v>0.21428571429999999</v>
      </c>
      <c r="N32" s="28">
        <f t="shared" si="6"/>
        <v>0.125</v>
      </c>
      <c r="O32" s="28">
        <f t="shared" si="7"/>
        <v>5.3571428599999998E-2</v>
      </c>
      <c r="P32" s="28">
        <f t="shared" si="1"/>
        <v>0.1785714286</v>
      </c>
      <c r="Q32" s="28">
        <f>PRODUCT(NodeProb_WWL3!C61:G61)</f>
        <v>4.8076923125000004E-3</v>
      </c>
      <c r="R32" s="28">
        <f t="shared" si="8"/>
        <v>8.5851648451236266E-4</v>
      </c>
      <c r="S32" s="302"/>
    </row>
    <row r="33" spans="1:19" x14ac:dyDescent="0.25">
      <c r="A33" s="307"/>
      <c r="B33" s="25">
        <v>31</v>
      </c>
      <c r="D33" s="9">
        <v>1</v>
      </c>
      <c r="E33" s="25">
        <v>4</v>
      </c>
      <c r="F33" s="90">
        <f>$B$74*$B$107</f>
        <v>0</v>
      </c>
      <c r="G33" s="28">
        <f>1*$B$110</f>
        <v>1</v>
      </c>
      <c r="H33" s="28">
        <f>0*$B$107</f>
        <v>0</v>
      </c>
      <c r="I33" s="28">
        <f>$B$72*$B$110</f>
        <v>0.75</v>
      </c>
      <c r="J33" s="28">
        <f t="shared" si="2"/>
        <v>0</v>
      </c>
      <c r="K33" s="28">
        <f t="shared" si="3"/>
        <v>1</v>
      </c>
      <c r="L33" s="108">
        <f t="shared" si="4"/>
        <v>0</v>
      </c>
      <c r="M33" s="30">
        <f t="shared" si="5"/>
        <v>1</v>
      </c>
      <c r="N33" s="28">
        <f t="shared" si="6"/>
        <v>0</v>
      </c>
      <c r="O33" s="28">
        <f t="shared" si="7"/>
        <v>0</v>
      </c>
      <c r="P33" s="28">
        <f t="shared" si="1"/>
        <v>0</v>
      </c>
      <c r="Q33" s="28">
        <f>PRODUCT(NodeProb_WWL3!C63:G63)</f>
        <v>0</v>
      </c>
      <c r="R33" s="28">
        <f t="shared" si="8"/>
        <v>0</v>
      </c>
      <c r="S33" s="302"/>
    </row>
    <row r="34" spans="1:19" s="29" customFormat="1" x14ac:dyDescent="0.25">
      <c r="A34" s="307"/>
      <c r="B34" s="29">
        <v>32</v>
      </c>
      <c r="D34" s="58">
        <v>1</v>
      </c>
      <c r="E34" s="29">
        <v>4</v>
      </c>
      <c r="F34" s="92">
        <f>$B$74*$B$107</f>
        <v>0</v>
      </c>
      <c r="G34" s="30">
        <f>1*$B$110</f>
        <v>1</v>
      </c>
      <c r="H34" s="30">
        <f>0*$B$107</f>
        <v>0</v>
      </c>
      <c r="I34" s="30">
        <f>$B$72*$B$110</f>
        <v>0.75</v>
      </c>
      <c r="J34" s="28">
        <f t="shared" si="2"/>
        <v>0</v>
      </c>
      <c r="K34" s="28">
        <f t="shared" si="3"/>
        <v>1</v>
      </c>
      <c r="L34" s="108">
        <f t="shared" si="4"/>
        <v>0</v>
      </c>
      <c r="M34" s="30">
        <f t="shared" si="5"/>
        <v>1</v>
      </c>
      <c r="N34" s="28">
        <f t="shared" si="6"/>
        <v>0</v>
      </c>
      <c r="O34" s="28">
        <f t="shared" si="7"/>
        <v>0</v>
      </c>
      <c r="P34" s="30">
        <f t="shared" si="1"/>
        <v>0</v>
      </c>
      <c r="Q34" s="30">
        <f>PRODUCT(NodeProb_WWL3!C65:G65)</f>
        <v>0</v>
      </c>
      <c r="R34" s="30">
        <f t="shared" si="8"/>
        <v>0</v>
      </c>
      <c r="S34" s="304"/>
    </row>
    <row r="35" spans="1:19" x14ac:dyDescent="0.25">
      <c r="A35" s="307" t="s">
        <v>56</v>
      </c>
      <c r="B35" s="25">
        <v>33</v>
      </c>
      <c r="D35" s="9">
        <v>2</v>
      </c>
      <c r="E35" s="25">
        <v>3</v>
      </c>
      <c r="F35" s="88">
        <f>($L$3*$B$68+$M$3*$B$72)*$B$108</f>
        <v>0.5</v>
      </c>
      <c r="G35" s="82">
        <f>($L$4*$B$68+$M$4*$B$72)*$B$109</f>
        <v>0.5</v>
      </c>
      <c r="H35" s="82">
        <f>($L$4*$B$69+$M$4*$B$74)*$B$108</f>
        <v>0</v>
      </c>
      <c r="I35" s="82">
        <f>($L$3*$B$69+$M$3*$B$74)*$B$109</f>
        <v>0</v>
      </c>
      <c r="J35" s="28">
        <f t="shared" si="2"/>
        <v>0</v>
      </c>
      <c r="K35" s="28">
        <f t="shared" si="3"/>
        <v>0</v>
      </c>
      <c r="L35" s="108">
        <f t="shared" si="4"/>
        <v>0.5</v>
      </c>
      <c r="M35" s="30">
        <f t="shared" si="5"/>
        <v>0.5</v>
      </c>
      <c r="N35" s="28">
        <f t="shared" si="6"/>
        <v>0.25</v>
      </c>
      <c r="O35" s="28">
        <f t="shared" si="7"/>
        <v>0.25</v>
      </c>
      <c r="P35" s="28">
        <f t="shared" si="1"/>
        <v>0.5</v>
      </c>
      <c r="Q35" s="28">
        <f>PRODUCT(NodeProb_WWL3!D3:G3)</f>
        <v>0</v>
      </c>
      <c r="R35" s="28">
        <f t="shared" si="8"/>
        <v>0</v>
      </c>
      <c r="S35" s="305">
        <f>SUM(R35:R50)</f>
        <v>1.9230769300000002E-2</v>
      </c>
    </row>
    <row r="36" spans="1:19" x14ac:dyDescent="0.25">
      <c r="A36" s="307"/>
      <c r="B36" s="25">
        <v>34</v>
      </c>
      <c r="D36" s="9">
        <v>2</v>
      </c>
      <c r="E36" s="25">
        <v>3</v>
      </c>
      <c r="F36" s="90">
        <f>($L$5*$B$73+$M$5*$B$74)*$B$108</f>
        <v>3.5714285716666669E-2</v>
      </c>
      <c r="G36" s="28">
        <f>($L$6*$B$68+$M$6*$B$71)*$B$109</f>
        <v>0.5</v>
      </c>
      <c r="H36" s="28">
        <f>($L$6*0+$M$6*0)*$B$108</f>
        <v>0</v>
      </c>
      <c r="I36" s="28">
        <f>($L$5*$B$73+$M$5*$B$74)*$B$109</f>
        <v>3.5714285716666669E-2</v>
      </c>
      <c r="J36" s="28">
        <f t="shared" si="2"/>
        <v>0</v>
      </c>
      <c r="K36" s="28">
        <f t="shared" si="3"/>
        <v>0.46428571429999999</v>
      </c>
      <c r="L36" s="108">
        <f t="shared" si="4"/>
        <v>3.8461538500000003E-2</v>
      </c>
      <c r="M36" s="30">
        <f t="shared" si="5"/>
        <v>0.9615384615</v>
      </c>
      <c r="N36" s="28">
        <f t="shared" si="6"/>
        <v>1.3736264000000001E-3</v>
      </c>
      <c r="O36" s="28">
        <f t="shared" si="7"/>
        <v>1.7857142900000001E-2</v>
      </c>
      <c r="P36" s="28">
        <f t="shared" si="1"/>
        <v>1.9230769300000002E-2</v>
      </c>
      <c r="Q36" s="28">
        <f>PRODUCT(NodeProb_WWL3!D7:G7)</f>
        <v>0.125</v>
      </c>
      <c r="R36" s="28">
        <f t="shared" si="8"/>
        <v>2.4038461625000003E-3</v>
      </c>
      <c r="S36" s="302"/>
    </row>
    <row r="37" spans="1:19" x14ac:dyDescent="0.25">
      <c r="A37" s="307"/>
      <c r="B37" s="25">
        <v>35</v>
      </c>
      <c r="D37" s="9">
        <v>1</v>
      </c>
      <c r="E37" s="25">
        <v>4</v>
      </c>
      <c r="F37" s="90">
        <f>($L$7*$B$71+$M$7*$B$68)*$B$107</f>
        <v>0.5</v>
      </c>
      <c r="G37" s="28">
        <f>($L$8*$B$74+$M$8*$B$73)*$B$110</f>
        <v>3.5714285716666662E-2</v>
      </c>
      <c r="H37" s="28">
        <f>($L$8*$B$74+$M$8*$B$73)*$B$107</f>
        <v>3.5714285716666662E-2</v>
      </c>
      <c r="I37" s="28">
        <f>($L$7*0+$M$7*0)*$B$110</f>
        <v>0</v>
      </c>
      <c r="J37" s="28">
        <f t="shared" si="2"/>
        <v>0.46428571429999999</v>
      </c>
      <c r="K37" s="28">
        <f t="shared" si="3"/>
        <v>0</v>
      </c>
      <c r="L37" s="108">
        <f t="shared" si="4"/>
        <v>0.9615384615</v>
      </c>
      <c r="M37" s="30">
        <f t="shared" si="5"/>
        <v>3.8461538500000003E-2</v>
      </c>
      <c r="N37" s="28">
        <f t="shared" si="6"/>
        <v>1.7857142900000001E-2</v>
      </c>
      <c r="O37" s="28">
        <f t="shared" si="7"/>
        <v>1.3736264000000001E-3</v>
      </c>
      <c r="P37" s="28">
        <f t="shared" si="1"/>
        <v>1.9230769300000002E-2</v>
      </c>
      <c r="Q37" s="28">
        <f>PRODUCT(NodeProb_WWL3!D11:G11)</f>
        <v>0.125</v>
      </c>
      <c r="R37" s="28">
        <f t="shared" si="8"/>
        <v>2.4038461625000003E-3</v>
      </c>
      <c r="S37" s="302"/>
    </row>
    <row r="38" spans="1:19" s="29" customFormat="1" x14ac:dyDescent="0.25">
      <c r="A38" s="307"/>
      <c r="B38" s="29">
        <v>36</v>
      </c>
      <c r="D38" s="58">
        <v>1</v>
      </c>
      <c r="E38" s="29">
        <v>4</v>
      </c>
      <c r="F38" s="90">
        <f>($L$9*$B$72+$M$9*$B$68)*$B$107</f>
        <v>0.5</v>
      </c>
      <c r="G38" s="28">
        <f>($L$10*$B$72+$M$10*$B$68)*$B$110</f>
        <v>0.5</v>
      </c>
      <c r="H38" s="28">
        <f>($L$10*$B$74+$M$10*$B$69)*$B$107</f>
        <v>0</v>
      </c>
      <c r="I38" s="30">
        <f>($L$9*$B$74+$M$9*$B$69)*$B$110</f>
        <v>0</v>
      </c>
      <c r="J38" s="28">
        <f t="shared" si="2"/>
        <v>0</v>
      </c>
      <c r="K38" s="28">
        <f t="shared" si="3"/>
        <v>0</v>
      </c>
      <c r="L38" s="108">
        <f t="shared" si="4"/>
        <v>0.5</v>
      </c>
      <c r="M38" s="30">
        <f t="shared" si="5"/>
        <v>0.5</v>
      </c>
      <c r="N38" s="28">
        <f t="shared" si="6"/>
        <v>0.25</v>
      </c>
      <c r="O38" s="28">
        <f t="shared" si="7"/>
        <v>0.25</v>
      </c>
      <c r="P38" s="30">
        <f t="shared" si="1"/>
        <v>0.5</v>
      </c>
      <c r="Q38" s="30">
        <f>PRODUCT(NodeProb_WWL3!D15:G15)</f>
        <v>0</v>
      </c>
      <c r="R38" s="30">
        <f t="shared" si="8"/>
        <v>0</v>
      </c>
      <c r="S38" s="302"/>
    </row>
    <row r="39" spans="1:19" x14ac:dyDescent="0.25">
      <c r="A39" s="307"/>
      <c r="B39" s="25">
        <v>37</v>
      </c>
      <c r="D39" s="9">
        <v>2</v>
      </c>
      <c r="E39" s="25">
        <v>4</v>
      </c>
      <c r="F39" s="88">
        <f>($L$11*$B$68+$M$11*$B$72)*$B$108</f>
        <v>0.5</v>
      </c>
      <c r="G39" s="82">
        <f>($L$12*$B$68+$M$12*$B$72)*$B$110</f>
        <v>0.5</v>
      </c>
      <c r="H39" s="82">
        <f>($L$12*$B$69+$M$12*$B$74)*$B$108</f>
        <v>0</v>
      </c>
      <c r="I39" s="82">
        <f>($L$11*$B$69+$M$11*$B$74)*$B$110</f>
        <v>0</v>
      </c>
      <c r="J39" s="28">
        <f t="shared" si="2"/>
        <v>0</v>
      </c>
      <c r="K39" s="28">
        <f t="shared" si="3"/>
        <v>0</v>
      </c>
      <c r="L39" s="108">
        <f t="shared" si="4"/>
        <v>0.5</v>
      </c>
      <c r="M39" s="30">
        <f t="shared" si="5"/>
        <v>0.5</v>
      </c>
      <c r="N39" s="28">
        <f t="shared" si="6"/>
        <v>0.25</v>
      </c>
      <c r="O39" s="28">
        <f t="shared" si="7"/>
        <v>0.25</v>
      </c>
      <c r="P39" s="28">
        <f t="shared" si="1"/>
        <v>0.5</v>
      </c>
      <c r="Q39" s="28">
        <f>PRODUCT(NodeProb_WWL3!D19:G19)</f>
        <v>0</v>
      </c>
      <c r="R39" s="28">
        <f t="shared" si="8"/>
        <v>0</v>
      </c>
      <c r="S39" s="302"/>
    </row>
    <row r="40" spans="1:19" x14ac:dyDescent="0.25">
      <c r="A40" s="307"/>
      <c r="B40" s="25">
        <v>38</v>
      </c>
      <c r="D40" s="9">
        <v>2</v>
      </c>
      <c r="E40" s="25">
        <v>4</v>
      </c>
      <c r="F40" s="90">
        <f>($L$13*$B$73+$M$13*$B$74)*$B$108</f>
        <v>3.5714285716666669E-2</v>
      </c>
      <c r="G40" s="28">
        <f>($L$14*$B$68+$M$14*$B$71)*$B$110</f>
        <v>0.5</v>
      </c>
      <c r="H40" s="28">
        <f>($L$14*0+$M$14*0)*$B$108</f>
        <v>0</v>
      </c>
      <c r="I40" s="28">
        <f>($L$13*$B$73+$M$13*$B$74)*$B$110</f>
        <v>3.5714285716666669E-2</v>
      </c>
      <c r="J40" s="28">
        <f t="shared" si="2"/>
        <v>0</v>
      </c>
      <c r="K40" s="28">
        <f t="shared" si="3"/>
        <v>0.46428571429999999</v>
      </c>
      <c r="L40" s="108">
        <f t="shared" si="4"/>
        <v>3.8461538500000003E-2</v>
      </c>
      <c r="M40" s="30">
        <f t="shared" si="5"/>
        <v>0.9615384615</v>
      </c>
      <c r="N40" s="28">
        <f t="shared" si="6"/>
        <v>1.3736264000000001E-3</v>
      </c>
      <c r="O40" s="28">
        <f t="shared" si="7"/>
        <v>1.7857142900000001E-2</v>
      </c>
      <c r="P40" s="28">
        <f t="shared" si="1"/>
        <v>1.9230769300000002E-2</v>
      </c>
      <c r="Q40" s="28">
        <f>PRODUCT(NodeProb_WWL3!D23:G23)</f>
        <v>0.125</v>
      </c>
      <c r="R40" s="28">
        <f t="shared" si="8"/>
        <v>2.4038461625000003E-3</v>
      </c>
      <c r="S40" s="302"/>
    </row>
    <row r="41" spans="1:19" x14ac:dyDescent="0.25">
      <c r="A41" s="307"/>
      <c r="B41" s="25">
        <v>39</v>
      </c>
      <c r="D41" s="9">
        <v>1</v>
      </c>
      <c r="E41" s="25">
        <v>3</v>
      </c>
      <c r="F41" s="90">
        <f>($L$15*$B$71+$M$15*$B$68)*$B$107</f>
        <v>0.5</v>
      </c>
      <c r="G41" s="28">
        <f>($L$16*$B$74+$M$16*$B$73)*$B$109</f>
        <v>3.5714285716666662E-2</v>
      </c>
      <c r="H41" s="28">
        <f>($L$16*$B$74+$M$16*$B$73)*$B$107</f>
        <v>3.5714285716666662E-2</v>
      </c>
      <c r="I41" s="28">
        <f>($L$15*0+$M$15*0)*$B$109</f>
        <v>0</v>
      </c>
      <c r="J41" s="28">
        <f t="shared" si="2"/>
        <v>0.46428571429999999</v>
      </c>
      <c r="K41" s="28">
        <f t="shared" si="3"/>
        <v>0</v>
      </c>
      <c r="L41" s="108">
        <f t="shared" si="4"/>
        <v>0.9615384615</v>
      </c>
      <c r="M41" s="30">
        <f t="shared" si="5"/>
        <v>3.8461538500000003E-2</v>
      </c>
      <c r="N41" s="28">
        <f t="shared" si="6"/>
        <v>1.7857142900000001E-2</v>
      </c>
      <c r="O41" s="28">
        <f t="shared" si="7"/>
        <v>1.3736264000000001E-3</v>
      </c>
      <c r="P41" s="28">
        <f t="shared" si="1"/>
        <v>1.9230769300000002E-2</v>
      </c>
      <c r="Q41" s="28">
        <f>PRODUCT(NodeProb_WWL3!D27:G27)</f>
        <v>0.125</v>
      </c>
      <c r="R41" s="28">
        <f t="shared" si="8"/>
        <v>2.4038461625000003E-3</v>
      </c>
      <c r="S41" s="302"/>
    </row>
    <row r="42" spans="1:19" s="29" customFormat="1" x14ac:dyDescent="0.25">
      <c r="A42" s="307"/>
      <c r="B42" s="29">
        <v>40</v>
      </c>
      <c r="D42" s="58">
        <v>1</v>
      </c>
      <c r="E42" s="29">
        <v>3</v>
      </c>
      <c r="F42" s="90">
        <f>($L$17*$B$72+$M$17*$B$68)*$B$107</f>
        <v>0.5</v>
      </c>
      <c r="G42" s="28">
        <f>($L$18*$B$72+$M$18*$B$68)*$B$109</f>
        <v>0.5</v>
      </c>
      <c r="H42" s="28">
        <f>($L$18*$B$74+$M$18*$B$69)*$B$107</f>
        <v>0</v>
      </c>
      <c r="I42" s="30">
        <f>($L$17*$B$74+$M$17*$B$69)*$B$109</f>
        <v>0</v>
      </c>
      <c r="J42" s="28">
        <f t="shared" si="2"/>
        <v>0</v>
      </c>
      <c r="K42" s="28">
        <f t="shared" si="3"/>
        <v>0</v>
      </c>
      <c r="L42" s="108">
        <f t="shared" si="4"/>
        <v>0.5</v>
      </c>
      <c r="M42" s="30">
        <f t="shared" si="5"/>
        <v>0.5</v>
      </c>
      <c r="N42" s="28">
        <f t="shared" si="6"/>
        <v>0.25</v>
      </c>
      <c r="O42" s="28">
        <f t="shared" si="7"/>
        <v>0.25</v>
      </c>
      <c r="P42" s="30">
        <f t="shared" si="1"/>
        <v>0.5</v>
      </c>
      <c r="Q42" s="30">
        <f>PRODUCT(NodeProb_WWL3!D31:G31)</f>
        <v>0</v>
      </c>
      <c r="R42" s="30">
        <f t="shared" si="8"/>
        <v>0</v>
      </c>
      <c r="S42" s="302"/>
    </row>
    <row r="43" spans="1:19" x14ac:dyDescent="0.25">
      <c r="A43" s="307"/>
      <c r="B43" s="25">
        <v>41</v>
      </c>
      <c r="D43" s="9">
        <v>1</v>
      </c>
      <c r="E43" s="25">
        <v>3</v>
      </c>
      <c r="F43" s="88">
        <f>($L$19*$B$68+$M$19*$B$72)*$B$107</f>
        <v>0.5</v>
      </c>
      <c r="G43" s="82">
        <f>($L$20*$B$68+$M$20*$B$72)*$B$109</f>
        <v>0.5</v>
      </c>
      <c r="H43" s="82">
        <f>($L$20*$B$69+$M$20*$B$74)*$B$107</f>
        <v>0</v>
      </c>
      <c r="I43" s="82">
        <f>($L$19*$B$69+$M$19*$B$74)*$B$109</f>
        <v>0</v>
      </c>
      <c r="J43" s="28">
        <f t="shared" si="2"/>
        <v>0</v>
      </c>
      <c r="K43" s="28">
        <f t="shared" si="3"/>
        <v>0</v>
      </c>
      <c r="L43" s="108">
        <f t="shared" si="4"/>
        <v>0.5</v>
      </c>
      <c r="M43" s="30">
        <f t="shared" si="5"/>
        <v>0.5</v>
      </c>
      <c r="N43" s="28">
        <f t="shared" si="6"/>
        <v>0.25</v>
      </c>
      <c r="O43" s="28">
        <f t="shared" si="7"/>
        <v>0.25</v>
      </c>
      <c r="P43" s="28">
        <f t="shared" si="1"/>
        <v>0.5</v>
      </c>
      <c r="Q43" s="28">
        <f>PRODUCT(NodeProb_WWL3!D35:G35)</f>
        <v>0</v>
      </c>
      <c r="R43" s="28">
        <f t="shared" si="8"/>
        <v>0</v>
      </c>
      <c r="S43" s="302"/>
    </row>
    <row r="44" spans="1:19" x14ac:dyDescent="0.25">
      <c r="A44" s="307"/>
      <c r="B44" s="25">
        <v>42</v>
      </c>
      <c r="D44" s="9">
        <v>1</v>
      </c>
      <c r="E44" s="25">
        <v>3</v>
      </c>
      <c r="F44" s="90">
        <f>($L$21*$B$73+$M$21*$B$74)*$B$107</f>
        <v>3.5714285716666669E-2</v>
      </c>
      <c r="G44" s="28">
        <f>($L$22*$B$68+$M$22*$B$71)*$B$109</f>
        <v>0.5</v>
      </c>
      <c r="H44" s="28">
        <f>($L$22*0+$M$22*0)*$B$107</f>
        <v>0</v>
      </c>
      <c r="I44" s="28">
        <f>($L$21*$B$73+$M$21*$B$74)*$B$109</f>
        <v>3.5714285716666669E-2</v>
      </c>
      <c r="J44" s="28">
        <f t="shared" si="2"/>
        <v>0</v>
      </c>
      <c r="K44" s="28">
        <f t="shared" si="3"/>
        <v>0.46428571429999999</v>
      </c>
      <c r="L44" s="108">
        <f t="shared" si="4"/>
        <v>3.8461538500000003E-2</v>
      </c>
      <c r="M44" s="30">
        <f t="shared" si="5"/>
        <v>0.9615384615</v>
      </c>
      <c r="N44" s="28">
        <f t="shared" si="6"/>
        <v>1.3736264000000001E-3</v>
      </c>
      <c r="O44" s="28">
        <f t="shared" si="7"/>
        <v>1.7857142900000001E-2</v>
      </c>
      <c r="P44" s="28">
        <f t="shared" si="1"/>
        <v>1.9230769300000002E-2</v>
      </c>
      <c r="Q44" s="28">
        <f>PRODUCT(NodeProb_WWL3!D39:G39)</f>
        <v>0.125</v>
      </c>
      <c r="R44" s="28">
        <f t="shared" si="8"/>
        <v>2.4038461625000003E-3</v>
      </c>
      <c r="S44" s="302"/>
    </row>
    <row r="45" spans="1:19" x14ac:dyDescent="0.25">
      <c r="A45" s="307"/>
      <c r="B45" s="25">
        <v>43</v>
      </c>
      <c r="D45" s="9">
        <v>2</v>
      </c>
      <c r="E45" s="25">
        <v>4</v>
      </c>
      <c r="F45" s="90">
        <f>($L$23*$B$71+$M$23*$B$68)*$B$108</f>
        <v>0.5</v>
      </c>
      <c r="G45" s="28">
        <f>($L$24*$B$74+$M$24*$B$73)*$B$110</f>
        <v>3.5714285716666662E-2</v>
      </c>
      <c r="H45" s="28">
        <f>($L$24*$B$74+$M$24*$B$73)*$B$108</f>
        <v>3.5714285716666662E-2</v>
      </c>
      <c r="I45" s="28">
        <f>($L$23*0+$M$23*0)*$B$110</f>
        <v>0</v>
      </c>
      <c r="J45" s="28">
        <f t="shared" si="2"/>
        <v>0.46428571429999999</v>
      </c>
      <c r="K45" s="28">
        <f t="shared" si="3"/>
        <v>0</v>
      </c>
      <c r="L45" s="108">
        <f t="shared" si="4"/>
        <v>0.9615384615</v>
      </c>
      <c r="M45" s="30">
        <f t="shared" si="5"/>
        <v>3.8461538500000003E-2</v>
      </c>
      <c r="N45" s="28">
        <f t="shared" si="6"/>
        <v>1.7857142900000001E-2</v>
      </c>
      <c r="O45" s="28">
        <f t="shared" si="7"/>
        <v>1.3736264000000001E-3</v>
      </c>
      <c r="P45" s="28">
        <f t="shared" si="1"/>
        <v>1.9230769300000002E-2</v>
      </c>
      <c r="Q45" s="28">
        <f>PRODUCT(NodeProb_WWL3!D43:G43)</f>
        <v>0.125</v>
      </c>
      <c r="R45" s="28">
        <f t="shared" si="8"/>
        <v>2.4038461625000003E-3</v>
      </c>
      <c r="S45" s="302"/>
    </row>
    <row r="46" spans="1:19" s="29" customFormat="1" x14ac:dyDescent="0.25">
      <c r="A46" s="307"/>
      <c r="B46" s="29">
        <v>44</v>
      </c>
      <c r="D46" s="58">
        <v>2</v>
      </c>
      <c r="E46" s="29">
        <v>4</v>
      </c>
      <c r="F46" s="90">
        <f>($L$25*$B$72+$M$25*$B$68)*$B$108</f>
        <v>0.5</v>
      </c>
      <c r="G46" s="28">
        <f>($L$26*$B$72+$M$26*$B$68)*$B$110</f>
        <v>0.5</v>
      </c>
      <c r="H46" s="28">
        <f>($L$26*$B$74+$M$26*$B$69)*$B$108</f>
        <v>0</v>
      </c>
      <c r="I46" s="30">
        <f>($L$25*$B$74+$M$25*$B$69)*$B$110</f>
        <v>0</v>
      </c>
      <c r="J46" s="28">
        <f t="shared" si="2"/>
        <v>0</v>
      </c>
      <c r="K46" s="28">
        <f t="shared" si="3"/>
        <v>0</v>
      </c>
      <c r="L46" s="108">
        <f t="shared" si="4"/>
        <v>0.5</v>
      </c>
      <c r="M46" s="30">
        <f t="shared" si="5"/>
        <v>0.5</v>
      </c>
      <c r="N46" s="28">
        <f t="shared" si="6"/>
        <v>0.25</v>
      </c>
      <c r="O46" s="28">
        <f t="shared" si="7"/>
        <v>0.25</v>
      </c>
      <c r="P46" s="30">
        <f t="shared" si="1"/>
        <v>0.5</v>
      </c>
      <c r="Q46" s="30">
        <f>PRODUCT(NodeProb_WWL3!D47:G47)</f>
        <v>0</v>
      </c>
      <c r="R46" s="30">
        <f t="shared" si="8"/>
        <v>0</v>
      </c>
      <c r="S46" s="302"/>
    </row>
    <row r="47" spans="1:19" x14ac:dyDescent="0.25">
      <c r="A47" s="307"/>
      <c r="B47" s="25">
        <v>45</v>
      </c>
      <c r="D47" s="9">
        <v>1</v>
      </c>
      <c r="E47" s="25">
        <v>4</v>
      </c>
      <c r="F47" s="88">
        <f>($L$27*$B$68+$M$27*$B$72)*$B$107</f>
        <v>0.5</v>
      </c>
      <c r="G47" s="82">
        <f>($L$28*$B$68+$M$28*$B$72)*$B$110</f>
        <v>0.5</v>
      </c>
      <c r="H47" s="82">
        <f>($L$28*$B$69+$M$28*$B$74)*$B$107</f>
        <v>0</v>
      </c>
      <c r="I47" s="82">
        <f>($L$27*$B$69+$M$27*$B$74)*$B$110</f>
        <v>0</v>
      </c>
      <c r="J47" s="28">
        <f t="shared" si="2"/>
        <v>0</v>
      </c>
      <c r="K47" s="28">
        <f t="shared" si="3"/>
        <v>0</v>
      </c>
      <c r="L47" s="108">
        <f t="shared" si="4"/>
        <v>0.5</v>
      </c>
      <c r="M47" s="30">
        <f t="shared" si="5"/>
        <v>0.5</v>
      </c>
      <c r="N47" s="28">
        <f t="shared" si="6"/>
        <v>0.25</v>
      </c>
      <c r="O47" s="28">
        <f t="shared" si="7"/>
        <v>0.25</v>
      </c>
      <c r="P47" s="28">
        <f t="shared" si="1"/>
        <v>0.5</v>
      </c>
      <c r="Q47" s="28">
        <f>PRODUCT(NodeProb_WWL3!D51:G51)</f>
        <v>0</v>
      </c>
      <c r="R47" s="28">
        <f t="shared" si="8"/>
        <v>0</v>
      </c>
      <c r="S47" s="302"/>
    </row>
    <row r="48" spans="1:19" x14ac:dyDescent="0.25">
      <c r="A48" s="307"/>
      <c r="B48" s="25">
        <v>46</v>
      </c>
      <c r="D48" s="9">
        <v>1</v>
      </c>
      <c r="E48" s="25">
        <v>4</v>
      </c>
      <c r="F48" s="90">
        <f>($L$29*$B$73+$M$29*$B$74)*$B$107</f>
        <v>3.5714285716666669E-2</v>
      </c>
      <c r="G48" s="28">
        <f>($L$30*$B$68+$M$30*$B$71)*$B$110</f>
        <v>0.5</v>
      </c>
      <c r="H48" s="28">
        <f>($L$30*0+$M$30*0)*$B$107</f>
        <v>0</v>
      </c>
      <c r="I48" s="28">
        <f>($L$29*$B$73+$M$29*$B$74)*$B$110</f>
        <v>3.5714285716666669E-2</v>
      </c>
      <c r="J48" s="28">
        <f t="shared" si="2"/>
        <v>0</v>
      </c>
      <c r="K48" s="28">
        <f t="shared" si="3"/>
        <v>0.46428571429999999</v>
      </c>
      <c r="L48" s="108">
        <f t="shared" si="4"/>
        <v>3.8461538500000003E-2</v>
      </c>
      <c r="M48" s="30">
        <f t="shared" si="5"/>
        <v>0.9615384615</v>
      </c>
      <c r="N48" s="28">
        <f t="shared" si="6"/>
        <v>1.3736264000000001E-3</v>
      </c>
      <c r="O48" s="28">
        <f t="shared" si="7"/>
        <v>1.7857142900000001E-2</v>
      </c>
      <c r="P48" s="28">
        <f t="shared" si="1"/>
        <v>1.9230769300000002E-2</v>
      </c>
      <c r="Q48" s="28">
        <f>PRODUCT(NodeProb_WWL3!D55:G55)</f>
        <v>0.125</v>
      </c>
      <c r="R48" s="28">
        <f t="shared" si="8"/>
        <v>2.4038461625000003E-3</v>
      </c>
      <c r="S48" s="302"/>
    </row>
    <row r="49" spans="1:19" x14ac:dyDescent="0.25">
      <c r="A49" s="307"/>
      <c r="B49" s="25">
        <v>47</v>
      </c>
      <c r="D49" s="9">
        <v>2</v>
      </c>
      <c r="E49" s="25">
        <v>3</v>
      </c>
      <c r="F49" s="90">
        <f>($L$31*$B$71+$M$31*$B$68)*$B$108</f>
        <v>0.5</v>
      </c>
      <c r="G49" s="28">
        <f>($L$32*$B$74+$M$32*$B$73)*$B$109</f>
        <v>3.5714285716666662E-2</v>
      </c>
      <c r="H49" s="28">
        <f>($L$32*$B$74+$M$32*$B$73)*$B$108</f>
        <v>3.5714285716666662E-2</v>
      </c>
      <c r="I49" s="28">
        <f>($L$31*0+$M$31*0)*$B$109</f>
        <v>0</v>
      </c>
      <c r="J49" s="28">
        <f t="shared" si="2"/>
        <v>0.46428571429999999</v>
      </c>
      <c r="K49" s="28">
        <f t="shared" si="3"/>
        <v>0</v>
      </c>
      <c r="L49" s="108">
        <f t="shared" si="4"/>
        <v>0.9615384615</v>
      </c>
      <c r="M49" s="30">
        <f t="shared" si="5"/>
        <v>3.8461538500000003E-2</v>
      </c>
      <c r="N49" s="28">
        <f t="shared" si="6"/>
        <v>1.7857142900000001E-2</v>
      </c>
      <c r="O49" s="28">
        <f t="shared" si="7"/>
        <v>1.3736264000000001E-3</v>
      </c>
      <c r="P49" s="28">
        <f t="shared" si="1"/>
        <v>1.9230769300000002E-2</v>
      </c>
      <c r="Q49" s="28">
        <f>PRODUCT(NodeProb_WWL3!D59:G59)</f>
        <v>0.125</v>
      </c>
      <c r="R49" s="28">
        <f t="shared" si="8"/>
        <v>2.4038461625000003E-3</v>
      </c>
      <c r="S49" s="302"/>
    </row>
    <row r="50" spans="1:19" s="29" customFormat="1" x14ac:dyDescent="0.25">
      <c r="A50" s="307"/>
      <c r="B50" s="29">
        <v>48</v>
      </c>
      <c r="D50" s="58">
        <v>2</v>
      </c>
      <c r="E50" s="29">
        <v>3</v>
      </c>
      <c r="F50" s="90">
        <f>($L$33*$B$72+$M$33*$B$68)*$B$108</f>
        <v>0.5</v>
      </c>
      <c r="G50" s="28">
        <f>($L$34*$B$72+$M$34*$B$68)*$B$109</f>
        <v>0.5</v>
      </c>
      <c r="H50" s="28">
        <f>($L$34*$B$74+$M$34*$B$69)*$B$108</f>
        <v>0</v>
      </c>
      <c r="I50" s="30">
        <f>($L$33*$B$74+$M$33*$B$69)*$B$109</f>
        <v>0</v>
      </c>
      <c r="J50" s="28">
        <f t="shared" si="2"/>
        <v>0</v>
      </c>
      <c r="K50" s="28">
        <f t="shared" si="3"/>
        <v>0</v>
      </c>
      <c r="L50" s="108">
        <f t="shared" si="4"/>
        <v>0.5</v>
      </c>
      <c r="M50" s="30">
        <f t="shared" si="5"/>
        <v>0.5</v>
      </c>
      <c r="N50" s="28">
        <f t="shared" si="6"/>
        <v>0.25</v>
      </c>
      <c r="O50" s="28">
        <f t="shared" si="7"/>
        <v>0.25</v>
      </c>
      <c r="P50" s="30">
        <f t="shared" si="1"/>
        <v>0.5</v>
      </c>
      <c r="Q50" s="30">
        <f>PRODUCT(NodeProb_WWL3!D63:G63)</f>
        <v>0</v>
      </c>
      <c r="R50" s="30">
        <f t="shared" si="8"/>
        <v>0</v>
      </c>
      <c r="S50" s="304"/>
    </row>
    <row r="51" spans="1:19" x14ac:dyDescent="0.25">
      <c r="A51" s="308" t="s">
        <v>57</v>
      </c>
      <c r="B51" s="25">
        <v>49</v>
      </c>
      <c r="D51" s="9">
        <v>2</v>
      </c>
      <c r="E51" s="25">
        <v>4</v>
      </c>
      <c r="F51" s="88">
        <f>$J$35</f>
        <v>0</v>
      </c>
      <c r="G51" s="82">
        <f>$L$36*$K$5+$M$36*$K$6</f>
        <v>1.9230769250000002E-2</v>
      </c>
      <c r="H51" s="82">
        <f>$J$36</f>
        <v>0</v>
      </c>
      <c r="I51" s="82">
        <f>$L$35*$K$3+$M$35*$K$4</f>
        <v>0</v>
      </c>
      <c r="J51" s="28">
        <f t="shared" si="2"/>
        <v>0</v>
      </c>
      <c r="K51" s="28">
        <f t="shared" si="3"/>
        <v>1.9230769299999999E-2</v>
      </c>
      <c r="L51" s="108">
        <f t="shared" si="4"/>
        <v>0</v>
      </c>
      <c r="M51" s="30">
        <f t="shared" si="5"/>
        <v>1</v>
      </c>
      <c r="N51" s="28">
        <f t="shared" si="6"/>
        <v>0</v>
      </c>
      <c r="O51" s="28">
        <f t="shared" si="7"/>
        <v>0</v>
      </c>
      <c r="P51" s="28">
        <f t="shared" si="1"/>
        <v>0</v>
      </c>
      <c r="Q51" s="28">
        <f>PRODUCT(NodeProb_WWL3!E3:G3)</f>
        <v>0.125</v>
      </c>
      <c r="R51" s="28">
        <f t="shared" si="8"/>
        <v>0</v>
      </c>
      <c r="S51" s="302">
        <f>SUM(R51:R58)</f>
        <v>0</v>
      </c>
    </row>
    <row r="52" spans="1:19" x14ac:dyDescent="0.25">
      <c r="A52" s="303"/>
      <c r="B52" s="25">
        <v>50</v>
      </c>
      <c r="D52" s="9">
        <v>2</v>
      </c>
      <c r="E52" s="25">
        <v>4</v>
      </c>
      <c r="F52" s="90">
        <f>$L$37*$J$7+$M$37*$J$8</f>
        <v>1.9230769250000002E-2</v>
      </c>
      <c r="G52" s="28">
        <f>$K$38</f>
        <v>0</v>
      </c>
      <c r="H52" s="28">
        <f>$L$38*$J$9+$M$38*$J$10</f>
        <v>0</v>
      </c>
      <c r="I52" s="28">
        <f>$K$37</f>
        <v>0</v>
      </c>
      <c r="J52" s="28">
        <f t="shared" si="2"/>
        <v>1.9230769299999999E-2</v>
      </c>
      <c r="K52" s="28">
        <f t="shared" si="3"/>
        <v>0</v>
      </c>
      <c r="L52" s="108">
        <f t="shared" si="4"/>
        <v>1</v>
      </c>
      <c r="M52" s="30">
        <f t="shared" si="5"/>
        <v>0</v>
      </c>
      <c r="N52" s="28">
        <f t="shared" si="6"/>
        <v>0</v>
      </c>
      <c r="O52" s="28">
        <f t="shared" si="7"/>
        <v>0</v>
      </c>
      <c r="P52" s="28">
        <f t="shared" si="1"/>
        <v>0</v>
      </c>
      <c r="Q52" s="28">
        <f>PRODUCT(NodeProb_WWL3!E11:G11)</f>
        <v>0.125</v>
      </c>
      <c r="R52" s="28">
        <f t="shared" si="8"/>
        <v>0</v>
      </c>
      <c r="S52" s="302"/>
    </row>
    <row r="53" spans="1:19" x14ac:dyDescent="0.25">
      <c r="A53" s="303"/>
      <c r="B53" s="25">
        <v>51</v>
      </c>
      <c r="D53" s="9">
        <v>2</v>
      </c>
      <c r="E53" s="25">
        <v>3</v>
      </c>
      <c r="F53" s="90">
        <f>$J$39</f>
        <v>0</v>
      </c>
      <c r="G53" s="28">
        <f>$L$40*$K$13+$M$40*$K$14</f>
        <v>1.9230769250000002E-2</v>
      </c>
      <c r="H53" s="28">
        <f>$J$40</f>
        <v>0</v>
      </c>
      <c r="I53" s="28">
        <f>$L$39*$K$11+$M$39*$K$12</f>
        <v>0</v>
      </c>
      <c r="J53" s="28">
        <f t="shared" si="2"/>
        <v>0</v>
      </c>
      <c r="K53" s="28">
        <f t="shared" si="3"/>
        <v>1.9230769299999999E-2</v>
      </c>
      <c r="L53" s="108">
        <f t="shared" si="4"/>
        <v>0</v>
      </c>
      <c r="M53" s="30">
        <f t="shared" si="5"/>
        <v>1</v>
      </c>
      <c r="N53" s="28">
        <f t="shared" si="6"/>
        <v>0</v>
      </c>
      <c r="O53" s="28">
        <f t="shared" si="7"/>
        <v>0</v>
      </c>
      <c r="P53" s="28">
        <f t="shared" si="1"/>
        <v>0</v>
      </c>
      <c r="Q53" s="28">
        <f>PRODUCT(NodeProb_WWL3!E19:G19)</f>
        <v>0.125</v>
      </c>
      <c r="R53" s="28">
        <f t="shared" si="8"/>
        <v>0</v>
      </c>
      <c r="S53" s="302"/>
    </row>
    <row r="54" spans="1:19" x14ac:dyDescent="0.25">
      <c r="A54" s="303"/>
      <c r="B54" s="25">
        <v>52</v>
      </c>
      <c r="D54" s="9">
        <v>2</v>
      </c>
      <c r="E54" s="25">
        <v>3</v>
      </c>
      <c r="F54" s="90">
        <f>$L$41*$J$15+$M$41*$J$16</f>
        <v>1.9230769250000002E-2</v>
      </c>
      <c r="G54" s="28">
        <f>$K$42</f>
        <v>0</v>
      </c>
      <c r="H54" s="28">
        <f>$L$42*$J$17+$M$42*$J$18</f>
        <v>0</v>
      </c>
      <c r="I54" s="28">
        <f>$K$41</f>
        <v>0</v>
      </c>
      <c r="J54" s="28">
        <f t="shared" si="2"/>
        <v>1.9230769299999999E-2</v>
      </c>
      <c r="K54" s="28">
        <f t="shared" si="3"/>
        <v>0</v>
      </c>
      <c r="L54" s="108">
        <f t="shared" si="4"/>
        <v>1</v>
      </c>
      <c r="M54" s="30">
        <f t="shared" si="5"/>
        <v>0</v>
      </c>
      <c r="N54" s="28">
        <f t="shared" si="6"/>
        <v>0</v>
      </c>
      <c r="O54" s="28">
        <f t="shared" si="7"/>
        <v>0</v>
      </c>
      <c r="P54" s="28">
        <f t="shared" si="1"/>
        <v>0</v>
      </c>
      <c r="Q54" s="28">
        <f>PRODUCT(NodeProb_WWL3!E27:G27)</f>
        <v>0.125</v>
      </c>
      <c r="R54" s="28">
        <f t="shared" si="8"/>
        <v>0</v>
      </c>
      <c r="S54" s="302"/>
    </row>
    <row r="55" spans="1:19" x14ac:dyDescent="0.25">
      <c r="A55" s="303"/>
      <c r="B55" s="25">
        <v>53</v>
      </c>
      <c r="D55" s="9">
        <v>1</v>
      </c>
      <c r="E55" s="25">
        <v>4</v>
      </c>
      <c r="F55" s="90">
        <f>$J$43</f>
        <v>0</v>
      </c>
      <c r="G55" s="28">
        <f>$L$44*$K$21+$M$44*$K$22</f>
        <v>1.9230769250000002E-2</v>
      </c>
      <c r="H55" s="28">
        <f>$J$44</f>
        <v>0</v>
      </c>
      <c r="I55" s="28">
        <f>$L$43*$K$19+$M$43*$K$20</f>
        <v>0</v>
      </c>
      <c r="J55" s="28">
        <f t="shared" si="2"/>
        <v>0</v>
      </c>
      <c r="K55" s="28">
        <f t="shared" si="3"/>
        <v>1.9230769299999999E-2</v>
      </c>
      <c r="L55" s="108">
        <f t="shared" si="4"/>
        <v>0</v>
      </c>
      <c r="M55" s="30">
        <f t="shared" si="5"/>
        <v>1</v>
      </c>
      <c r="N55" s="28">
        <f t="shared" si="6"/>
        <v>0</v>
      </c>
      <c r="O55" s="28">
        <f t="shared" si="7"/>
        <v>0</v>
      </c>
      <c r="P55" s="28">
        <f t="shared" si="1"/>
        <v>0</v>
      </c>
      <c r="Q55" s="28">
        <f>PRODUCT(NodeProb_WWL3!E35:G35)</f>
        <v>0.125</v>
      </c>
      <c r="R55" s="28">
        <f t="shared" si="8"/>
        <v>0</v>
      </c>
      <c r="S55" s="302"/>
    </row>
    <row r="56" spans="1:19" x14ac:dyDescent="0.25">
      <c r="A56" s="303"/>
      <c r="B56" s="25">
        <v>54</v>
      </c>
      <c r="D56" s="9">
        <v>1</v>
      </c>
      <c r="E56" s="25">
        <v>4</v>
      </c>
      <c r="F56" s="90">
        <f>$L$45*$J$23+$M$45*$J$24</f>
        <v>1.9230769250000002E-2</v>
      </c>
      <c r="G56" s="28">
        <f>$K$46</f>
        <v>0</v>
      </c>
      <c r="H56" s="28">
        <f>$L$46*$J$25+$M$46*$J$26</f>
        <v>0</v>
      </c>
      <c r="I56" s="28">
        <f>$K$45</f>
        <v>0</v>
      </c>
      <c r="J56" s="28">
        <f t="shared" si="2"/>
        <v>1.9230769299999999E-2</v>
      </c>
      <c r="K56" s="28">
        <f t="shared" si="3"/>
        <v>0</v>
      </c>
      <c r="L56" s="108">
        <f t="shared" si="4"/>
        <v>1</v>
      </c>
      <c r="M56" s="30">
        <f t="shared" si="5"/>
        <v>0</v>
      </c>
      <c r="N56" s="28">
        <f t="shared" si="6"/>
        <v>0</v>
      </c>
      <c r="O56" s="28">
        <f t="shared" si="7"/>
        <v>0</v>
      </c>
      <c r="P56" s="28">
        <f t="shared" si="1"/>
        <v>0</v>
      </c>
      <c r="Q56" s="28">
        <f>PRODUCT(NodeProb_WWL3!E43:G43)</f>
        <v>0.125</v>
      </c>
      <c r="R56" s="28">
        <f t="shared" si="8"/>
        <v>0</v>
      </c>
      <c r="S56" s="302"/>
    </row>
    <row r="57" spans="1:19" x14ac:dyDescent="0.25">
      <c r="A57" s="303"/>
      <c r="B57" s="25">
        <v>55</v>
      </c>
      <c r="D57" s="9">
        <v>1</v>
      </c>
      <c r="E57" s="25">
        <v>3</v>
      </c>
      <c r="F57" s="90">
        <f>$J$47</f>
        <v>0</v>
      </c>
      <c r="G57" s="28">
        <f>$L$48*$K$29+$M$48*$K$30</f>
        <v>1.9230769250000002E-2</v>
      </c>
      <c r="H57" s="28">
        <f>$J$48</f>
        <v>0</v>
      </c>
      <c r="I57" s="28">
        <f>$L$43*$K$27+$M$43*$K$28</f>
        <v>0</v>
      </c>
      <c r="J57" s="28">
        <f t="shared" si="2"/>
        <v>0</v>
      </c>
      <c r="K57" s="28">
        <f t="shared" si="3"/>
        <v>1.9230769299999999E-2</v>
      </c>
      <c r="L57" s="108">
        <f t="shared" si="4"/>
        <v>0</v>
      </c>
      <c r="M57" s="30">
        <f t="shared" si="5"/>
        <v>1</v>
      </c>
      <c r="N57" s="28">
        <f t="shared" si="6"/>
        <v>0</v>
      </c>
      <c r="O57" s="28">
        <f t="shared" si="7"/>
        <v>0</v>
      </c>
      <c r="P57" s="28">
        <f t="shared" si="1"/>
        <v>0</v>
      </c>
      <c r="Q57" s="28">
        <f>PRODUCT(NodeProb_WWL3!E51:G51)</f>
        <v>0.125</v>
      </c>
      <c r="R57" s="28">
        <f t="shared" si="8"/>
        <v>0</v>
      </c>
      <c r="S57" s="302"/>
    </row>
    <row r="58" spans="1:19" s="29" customFormat="1" x14ac:dyDescent="0.25">
      <c r="A58" s="309"/>
      <c r="B58" s="29">
        <v>56</v>
      </c>
      <c r="D58" s="58">
        <v>1</v>
      </c>
      <c r="E58" s="29">
        <v>3</v>
      </c>
      <c r="F58" s="90">
        <f>$L$49*$J$31+$M$49*$J$32</f>
        <v>1.9230769250000002E-2</v>
      </c>
      <c r="G58" s="28">
        <f>$K$50</f>
        <v>0</v>
      </c>
      <c r="H58" s="28">
        <f>$L$50*$J$33+$M$50*$J$34</f>
        <v>0</v>
      </c>
      <c r="I58" s="28">
        <f>$K$49</f>
        <v>0</v>
      </c>
      <c r="J58" s="28">
        <f t="shared" si="2"/>
        <v>1.9230769299999999E-2</v>
      </c>
      <c r="K58" s="28">
        <f t="shared" si="3"/>
        <v>0</v>
      </c>
      <c r="L58" s="108">
        <f t="shared" si="4"/>
        <v>1</v>
      </c>
      <c r="M58" s="30">
        <f t="shared" si="5"/>
        <v>0</v>
      </c>
      <c r="N58" s="28">
        <f t="shared" si="6"/>
        <v>0</v>
      </c>
      <c r="O58" s="28">
        <f t="shared" si="7"/>
        <v>0</v>
      </c>
      <c r="P58" s="30">
        <f t="shared" si="1"/>
        <v>0</v>
      </c>
      <c r="Q58" s="30">
        <f>PRODUCT(NodeProb_WWL3!E59:G59)</f>
        <v>0.125</v>
      </c>
      <c r="R58" s="30">
        <f t="shared" si="8"/>
        <v>0</v>
      </c>
      <c r="S58" s="304"/>
    </row>
    <row r="59" spans="1:19" x14ac:dyDescent="0.25">
      <c r="A59" s="308" t="s">
        <v>58</v>
      </c>
      <c r="B59" s="25">
        <v>57</v>
      </c>
      <c r="D59" s="9">
        <v>1</v>
      </c>
      <c r="E59" s="25">
        <v>3</v>
      </c>
      <c r="F59" s="88">
        <f>$L$51*($L$35*$J$3+$M$35*$J$4)+$M$51*($L$36*$J$5+$M$36*$J$6)</f>
        <v>0.509615384625</v>
      </c>
      <c r="G59" s="82">
        <f>$L$52*($L$37*$K$7+$M$37*$K$8)+$M$52*($L$38*$K$9+$M$38*$K$10)</f>
        <v>0.509615384625</v>
      </c>
      <c r="H59" s="82">
        <f>$L$52*$J$37+$M$52*$J$38</f>
        <v>0.46428571429999999</v>
      </c>
      <c r="I59" s="89">
        <f>$L$51*$K$35+$M$51*$K$36</f>
        <v>0.46428571429999999</v>
      </c>
      <c r="J59" s="28">
        <f t="shared" si="2"/>
        <v>0.46428571429999999</v>
      </c>
      <c r="K59" s="28">
        <f t="shared" si="3"/>
        <v>0.46428571429999999</v>
      </c>
      <c r="L59" s="108">
        <f t="shared" si="4"/>
        <v>0.5</v>
      </c>
      <c r="M59" s="30">
        <f t="shared" si="5"/>
        <v>0.5</v>
      </c>
      <c r="N59" s="28">
        <f t="shared" si="6"/>
        <v>2.26648352E-2</v>
      </c>
      <c r="O59" s="28">
        <f t="shared" si="7"/>
        <v>2.26648352E-2</v>
      </c>
      <c r="P59" s="28">
        <f t="shared" si="1"/>
        <v>4.5329670400000001E-2</v>
      </c>
      <c r="Q59" s="28">
        <f>PRODUCT(NodeProb_WWL3!F3:G3)</f>
        <v>0.25</v>
      </c>
      <c r="R59" s="28">
        <f t="shared" si="8"/>
        <v>1.13324176E-2</v>
      </c>
      <c r="S59" s="302">
        <f>SUM(R59:R62)</f>
        <v>4.5329670400000001E-2</v>
      </c>
    </row>
    <row r="60" spans="1:19" x14ac:dyDescent="0.25">
      <c r="A60" s="303"/>
      <c r="B60" s="25">
        <v>58</v>
      </c>
      <c r="D60" s="9">
        <v>1</v>
      </c>
      <c r="E60" s="25">
        <v>4</v>
      </c>
      <c r="F60" s="90">
        <f>$L$53*($L$39*$J$11+$M$39*$J$12)+$M$53*($L$40*$J$13+$M$40*$J$14)</f>
        <v>0.509615384625</v>
      </c>
      <c r="G60" s="28">
        <f>$L$54*($L$41*$K$15+$M$41*$K$16)+$M$54*($L$42*$K$17+$M$42*$K$18)</f>
        <v>0.509615384625</v>
      </c>
      <c r="H60" s="28">
        <f>$L$54*$J$41+$M$54*$J$42</f>
        <v>0.46428571429999999</v>
      </c>
      <c r="I60" s="91">
        <f>$L$53*$K$39+$M$53*$K$40</f>
        <v>0.46428571429999999</v>
      </c>
      <c r="J60" s="28">
        <f t="shared" si="2"/>
        <v>0.46428571429999999</v>
      </c>
      <c r="K60" s="28">
        <f t="shared" si="3"/>
        <v>0.46428571429999999</v>
      </c>
      <c r="L60" s="108">
        <f t="shared" si="4"/>
        <v>0.5</v>
      </c>
      <c r="M60" s="30">
        <f t="shared" si="5"/>
        <v>0.5</v>
      </c>
      <c r="N60" s="28">
        <f t="shared" si="6"/>
        <v>2.26648352E-2</v>
      </c>
      <c r="O60" s="28">
        <f t="shared" si="7"/>
        <v>2.26648352E-2</v>
      </c>
      <c r="P60" s="28">
        <f t="shared" si="1"/>
        <v>4.5329670400000001E-2</v>
      </c>
      <c r="Q60" s="28">
        <f>PRODUCT(NodeProb_WWL3!F19:G19)</f>
        <v>0.25</v>
      </c>
      <c r="R60" s="28">
        <f t="shared" si="8"/>
        <v>1.13324176E-2</v>
      </c>
      <c r="S60" s="302"/>
    </row>
    <row r="61" spans="1:19" x14ac:dyDescent="0.25">
      <c r="A61" s="303"/>
      <c r="B61" s="25">
        <v>59</v>
      </c>
      <c r="D61" s="9">
        <v>2</v>
      </c>
      <c r="E61" s="25">
        <v>3</v>
      </c>
      <c r="F61" s="90">
        <f>$L$55*($L$43*$J$19+$M$43*$J$20)+$M$55*($L$44*$J$21+$M$44*$J$22)</f>
        <v>0.509615384625</v>
      </c>
      <c r="G61" s="28">
        <f>$L$56*($L$45*$K$23+$M$45*$K$24)+$M$56*($L$46*$K$25+$M$46*$K$26)</f>
        <v>0.509615384625</v>
      </c>
      <c r="H61" s="28">
        <f>$L$56*$J$45+$M$56*$J$46</f>
        <v>0.46428571429999999</v>
      </c>
      <c r="I61" s="91">
        <f>$L$55*$K$43+$M$55*$K$44</f>
        <v>0.46428571429999999</v>
      </c>
      <c r="J61" s="28">
        <f t="shared" si="2"/>
        <v>0.46428571429999999</v>
      </c>
      <c r="K61" s="28">
        <f t="shared" si="3"/>
        <v>0.46428571429999999</v>
      </c>
      <c r="L61" s="108">
        <f t="shared" si="4"/>
        <v>0.5</v>
      </c>
      <c r="M61" s="30">
        <f t="shared" si="5"/>
        <v>0.5</v>
      </c>
      <c r="N61" s="28">
        <f t="shared" si="6"/>
        <v>2.26648352E-2</v>
      </c>
      <c r="O61" s="28">
        <f t="shared" si="7"/>
        <v>2.26648352E-2</v>
      </c>
      <c r="P61" s="28">
        <f t="shared" si="1"/>
        <v>4.5329670400000001E-2</v>
      </c>
      <c r="Q61" s="28">
        <f>PRODUCT(NodeProb_WWL3!F35:G35)</f>
        <v>0.25</v>
      </c>
      <c r="R61" s="28">
        <f t="shared" si="8"/>
        <v>1.13324176E-2</v>
      </c>
      <c r="S61" s="302"/>
    </row>
    <row r="62" spans="1:19" s="29" customFormat="1" x14ac:dyDescent="0.25">
      <c r="A62" s="309"/>
      <c r="B62" s="29">
        <v>60</v>
      </c>
      <c r="D62" s="58">
        <v>2</v>
      </c>
      <c r="E62" s="29">
        <v>4</v>
      </c>
      <c r="F62" s="92">
        <f>$L$57*($L$47*$J$27+$M$47*$J$28)+$M$57*($L$48*$J$29+$M$48*$J$30)</f>
        <v>0.509615384625</v>
      </c>
      <c r="G62" s="30">
        <f>$L$58*($L$49*$K$31+$M$49*$K$32)+$M$58*($L$50*$K$33+$M$50*$K$34)</f>
        <v>0.509615384625</v>
      </c>
      <c r="H62" s="30">
        <f>$L$58*$J$49+$M$58*$J$50</f>
        <v>0.46428571429999999</v>
      </c>
      <c r="I62" s="93">
        <f>$L$57*$K$47+$M$57*$K$48</f>
        <v>0.46428571429999999</v>
      </c>
      <c r="J62" s="28">
        <f t="shared" si="2"/>
        <v>0.46428571429999999</v>
      </c>
      <c r="K62" s="28">
        <f t="shared" si="3"/>
        <v>0.46428571429999999</v>
      </c>
      <c r="L62" s="108">
        <f t="shared" si="4"/>
        <v>0.5</v>
      </c>
      <c r="M62" s="30">
        <f t="shared" si="5"/>
        <v>0.5</v>
      </c>
      <c r="N62" s="28">
        <f t="shared" si="6"/>
        <v>2.26648352E-2</v>
      </c>
      <c r="O62" s="28">
        <f t="shared" si="7"/>
        <v>2.26648352E-2</v>
      </c>
      <c r="P62" s="30">
        <f t="shared" si="1"/>
        <v>4.5329670400000001E-2</v>
      </c>
      <c r="Q62" s="30">
        <f>PRODUCT(NodeProb_WWL3!F51:G51)</f>
        <v>0.25</v>
      </c>
      <c r="R62" s="30">
        <f t="shared" si="8"/>
        <v>1.13324176E-2</v>
      </c>
      <c r="S62" s="304"/>
    </row>
    <row r="63" spans="1:19" x14ac:dyDescent="0.25">
      <c r="A63" s="308" t="s">
        <v>59</v>
      </c>
      <c r="B63" s="25">
        <v>61</v>
      </c>
      <c r="D63" s="9">
        <v>3</v>
      </c>
      <c r="E63" s="25">
        <v>4</v>
      </c>
      <c r="F63" s="98">
        <f>$K$59</f>
        <v>0.46428571429999999</v>
      </c>
      <c r="G63" s="99">
        <f>$K$60</f>
        <v>0.46428571429999999</v>
      </c>
      <c r="H63" s="99">
        <f>$L$60*$K$53+$M$60*$K$54</f>
        <v>9.6153846499999994E-3</v>
      </c>
      <c r="I63" s="100">
        <f>$L$59*$K$51+$M$59*$K$52</f>
        <v>9.6153846499999994E-3</v>
      </c>
      <c r="J63" s="28">
        <f t="shared" si="2"/>
        <v>9.6153847000000001E-3</v>
      </c>
      <c r="K63" s="28">
        <f t="shared" si="3"/>
        <v>9.6153847000000001E-3</v>
      </c>
      <c r="L63" s="108">
        <f t="shared" si="4"/>
        <v>0.5</v>
      </c>
      <c r="M63" s="30">
        <f t="shared" si="5"/>
        <v>0.5</v>
      </c>
      <c r="N63" s="28">
        <f t="shared" si="6"/>
        <v>0.22733516479999999</v>
      </c>
      <c r="O63" s="28">
        <f t="shared" si="7"/>
        <v>0.22733516479999999</v>
      </c>
      <c r="P63" s="28">
        <f t="shared" si="1"/>
        <v>0.45467032959999998</v>
      </c>
      <c r="Q63" s="28">
        <f>NodeProb_WWL3!G3</f>
        <v>0.5</v>
      </c>
      <c r="R63" s="28">
        <f t="shared" si="8"/>
        <v>0.22733516479999999</v>
      </c>
      <c r="S63" s="302">
        <f>SUM(R63:R64)</f>
        <v>0.45467032959999998</v>
      </c>
    </row>
    <row r="64" spans="1:19" s="29" customFormat="1" x14ac:dyDescent="0.25">
      <c r="A64" s="309"/>
      <c r="B64" s="29">
        <v>62</v>
      </c>
      <c r="D64" s="58">
        <v>3</v>
      </c>
      <c r="E64" s="29">
        <v>4</v>
      </c>
      <c r="F64" s="101">
        <f>$K$61</f>
        <v>0.46428571429999999</v>
      </c>
      <c r="G64" s="75">
        <f>$K$62</f>
        <v>0.46428571429999999</v>
      </c>
      <c r="H64" s="75">
        <f>$L$62*$K$57+$M$62*$K$58</f>
        <v>9.6153846499999994E-3</v>
      </c>
      <c r="I64" s="102">
        <f>$L$61*$K$55+$M$61*$K$56</f>
        <v>9.6153846499999994E-3</v>
      </c>
      <c r="J64" s="28">
        <f t="shared" si="2"/>
        <v>9.6153847000000001E-3</v>
      </c>
      <c r="K64" s="28">
        <f t="shared" si="3"/>
        <v>9.6153847000000001E-3</v>
      </c>
      <c r="L64" s="108">
        <f t="shared" si="4"/>
        <v>0.5</v>
      </c>
      <c r="M64" s="30">
        <f t="shared" si="5"/>
        <v>0.5</v>
      </c>
      <c r="N64" s="28">
        <f t="shared" si="6"/>
        <v>0.22733516479999999</v>
      </c>
      <c r="O64" s="28">
        <f t="shared" si="7"/>
        <v>0.22733516479999999</v>
      </c>
      <c r="P64" s="30">
        <f t="shared" si="1"/>
        <v>0.45467032959999998</v>
      </c>
      <c r="Q64" s="30">
        <f>NodeProb_WWL3!G35</f>
        <v>0.5</v>
      </c>
      <c r="R64" s="30">
        <f t="shared" si="8"/>
        <v>0.22733516479999999</v>
      </c>
      <c r="S64" s="302"/>
    </row>
    <row r="65" spans="1:19" s="29" customFormat="1" x14ac:dyDescent="0.25">
      <c r="A65" s="81" t="s">
        <v>60</v>
      </c>
      <c r="B65" s="29">
        <v>63</v>
      </c>
      <c r="D65" s="29">
        <v>1</v>
      </c>
      <c r="E65" s="29">
        <v>2</v>
      </c>
      <c r="F65" s="75">
        <f>$L$63*$J$59+$M$63*$J$60</f>
        <v>0.46428571429999999</v>
      </c>
      <c r="G65" s="75">
        <f>$L$64*$J$61+$M$64*$J$62</f>
        <v>0.46428571429999999</v>
      </c>
      <c r="H65" s="75">
        <f>$L$64*($L$61*$J$55+$M$61*$J$56)+$M$64*($L$62*$J$57+$M$62*$J$58)</f>
        <v>9.6153846499999994E-3</v>
      </c>
      <c r="I65" s="75">
        <f>$L$63*($L$59*$J$51+$M$59*$J$52)+$M$63*($L$60*$J$53+$M$60*$J$54)</f>
        <v>9.6153846499999994E-3</v>
      </c>
      <c r="J65" s="28">
        <f t="shared" si="2"/>
        <v>9.6153847000000001E-3</v>
      </c>
      <c r="K65" s="28">
        <f t="shared" si="3"/>
        <v>9.6153847000000001E-3</v>
      </c>
      <c r="L65" s="108">
        <f t="shared" si="4"/>
        <v>0.5</v>
      </c>
      <c r="M65" s="30">
        <f t="shared" si="5"/>
        <v>0.5</v>
      </c>
      <c r="N65" s="28">
        <f t="shared" si="6"/>
        <v>0.22733516479999999</v>
      </c>
      <c r="O65" s="28">
        <f t="shared" si="7"/>
        <v>0.22733516479999999</v>
      </c>
      <c r="P65" s="30">
        <f t="shared" si="1"/>
        <v>0.45467032959999998</v>
      </c>
      <c r="Q65" s="30">
        <v>1</v>
      </c>
      <c r="R65" s="30">
        <f t="shared" si="8"/>
        <v>0.45467032959999998</v>
      </c>
      <c r="S65" s="76">
        <f>R65</f>
        <v>0.45467032959999998</v>
      </c>
    </row>
    <row r="66" spans="1:19" x14ac:dyDescent="0.25">
      <c r="R66" s="24" t="s">
        <v>17</v>
      </c>
      <c r="S66" s="31">
        <f>SUM(S3:S65)</f>
        <v>1.4615384615260987</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c r="D71" s="110">
        <f>B71</f>
        <v>0.5</v>
      </c>
    </row>
    <row r="72" spans="1:19" x14ac:dyDescent="0.25">
      <c r="A72" s="14" t="s">
        <v>28</v>
      </c>
      <c r="B72" s="15">
        <f>(1+$B$68)/2</f>
        <v>0.75</v>
      </c>
      <c r="D72" s="110">
        <f>B72</f>
        <v>0.75</v>
      </c>
    </row>
    <row r="73" spans="1:19" x14ac:dyDescent="0.25">
      <c r="A73" s="16" t="s">
        <v>21</v>
      </c>
      <c r="B73" s="15">
        <f>($B$68+$B$69)/3</f>
        <v>0.16666666666666666</v>
      </c>
      <c r="D73" s="110">
        <f>B73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9.6153847000000001E-3</v>
      </c>
      <c r="H77" s="109"/>
      <c r="I77" s="111"/>
    </row>
    <row r="78" spans="1:19" x14ac:dyDescent="0.25">
      <c r="A78" s="43"/>
      <c r="C78" s="25" t="s">
        <v>34</v>
      </c>
      <c r="D78" s="55">
        <f>$K$65</f>
        <v>9.6153847000000001E-3</v>
      </c>
    </row>
    <row r="79" spans="1:19" x14ac:dyDescent="0.25">
      <c r="A79" s="43"/>
      <c r="C79" s="25" t="s">
        <v>35</v>
      </c>
      <c r="D79" s="55">
        <f>$L$65*$J$63+$M$65*$J$64</f>
        <v>9.6153847000000001E-3</v>
      </c>
    </row>
    <row r="80" spans="1:19" ht="16.5" thickBot="1" x14ac:dyDescent="0.3">
      <c r="A80" s="33"/>
      <c r="B80" s="53"/>
      <c r="C80" s="53" t="s">
        <v>36</v>
      </c>
      <c r="D80" s="56">
        <f>$L$65*$K$63+$M$65*$K$64</f>
        <v>9.6153847000000001E-3</v>
      </c>
    </row>
    <row r="81" spans="1:16" ht="16.5" thickBot="1" x14ac:dyDescent="0.3"/>
    <row r="82" spans="1:16" ht="18" x14ac:dyDescent="0.25">
      <c r="A82" s="49" t="s">
        <v>37</v>
      </c>
      <c r="B82" s="50" t="s">
        <v>8</v>
      </c>
      <c r="C82" s="51" t="s">
        <v>53</v>
      </c>
      <c r="D82" s="37"/>
      <c r="E82" s="37" t="s">
        <v>38</v>
      </c>
      <c r="F82" s="52">
        <f>AVERAGE(B83:B86)</f>
        <v>9.6153847000000001E-3</v>
      </c>
    </row>
    <row r="83" spans="1:16" x14ac:dyDescent="0.25">
      <c r="A83" s="40" t="s">
        <v>5</v>
      </c>
      <c r="B83" s="31">
        <f>D77</f>
        <v>9.6153847000000001E-3</v>
      </c>
      <c r="C83" s="28">
        <f>(B83-$F$82)*(B83-$F$82)</f>
        <v>0</v>
      </c>
      <c r="F83" s="41"/>
    </row>
    <row r="84" spans="1:16" x14ac:dyDescent="0.25">
      <c r="A84" s="40" t="s">
        <v>4</v>
      </c>
      <c r="B84" s="31">
        <f>D78</f>
        <v>9.6153847000000001E-3</v>
      </c>
      <c r="C84" s="28">
        <f>(B84-$F$82)*(B84-$F$82)</f>
        <v>0</v>
      </c>
      <c r="F84" s="41"/>
    </row>
    <row r="85" spans="1:16" x14ac:dyDescent="0.25">
      <c r="A85" s="40" t="s">
        <v>3</v>
      </c>
      <c r="B85" s="31">
        <f>D79</f>
        <v>9.6153847000000001E-3</v>
      </c>
      <c r="C85" s="28">
        <f>(B85-$F$82)*(B85-$F$82)</f>
        <v>0</v>
      </c>
      <c r="F85" s="41"/>
    </row>
    <row r="86" spans="1:16" x14ac:dyDescent="0.25">
      <c r="A86" s="40" t="s">
        <v>2</v>
      </c>
      <c r="B86" s="31">
        <f>D80</f>
        <v>9.6153847000000001E-3</v>
      </c>
      <c r="C86" s="28">
        <f>(B86-$F$82)*(B86-$F$82)</f>
        <v>0</v>
      </c>
      <c r="F86" s="41"/>
    </row>
    <row r="87" spans="1:16" x14ac:dyDescent="0.25">
      <c r="A87" s="43"/>
      <c r="B87" s="24" t="s">
        <v>39</v>
      </c>
      <c r="C87" s="28">
        <f>SUM(C83:C86)</f>
        <v>0</v>
      </c>
      <c r="F87" s="41"/>
    </row>
    <row r="88" spans="1:16" x14ac:dyDescent="0.25">
      <c r="A88" s="44"/>
      <c r="B88" s="24" t="s">
        <v>40</v>
      </c>
      <c r="C88" s="28">
        <f>C87/4</f>
        <v>0</v>
      </c>
      <c r="F88" s="41"/>
    </row>
    <row r="89" spans="1:16" x14ac:dyDescent="0.25">
      <c r="A89" s="43"/>
      <c r="B89" s="24" t="s">
        <v>41</v>
      </c>
      <c r="C89" s="28">
        <f>SQRT(C88)</f>
        <v>0</v>
      </c>
      <c r="F89" s="41"/>
    </row>
    <row r="90" spans="1:16" ht="16.5" thickBot="1" x14ac:dyDescent="0.3">
      <c r="A90" s="33"/>
      <c r="B90" s="45" t="s">
        <v>42</v>
      </c>
      <c r="C90" s="46">
        <f>IF($F$82=0,0,$C$89/$F$82)</f>
        <v>0</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9.6153847000000001E-3</v>
      </c>
      <c r="C94" s="28">
        <f>(B94-$F$94)*(B94-$F$94)</f>
        <v>0</v>
      </c>
      <c r="D94" s="27"/>
      <c r="E94" s="25" t="s">
        <v>38</v>
      </c>
      <c r="F94" s="42">
        <f>AVERAGE(B94:B97)</f>
        <v>9.6153847000000001E-3</v>
      </c>
      <c r="N94" s="25"/>
      <c r="O94" s="25"/>
      <c r="P94" s="25"/>
    </row>
    <row r="95" spans="1:16" x14ac:dyDescent="0.25">
      <c r="A95" s="40" t="s">
        <v>4</v>
      </c>
      <c r="B95" s="31">
        <f>ROUND(D78,15)</f>
        <v>9.6153847000000001E-3</v>
      </c>
      <c r="C95" s="28">
        <f>(B95-$F$94)*(B95-$F$94)</f>
        <v>0</v>
      </c>
      <c r="D95" s="27"/>
      <c r="E95" s="27"/>
      <c r="F95" s="41"/>
      <c r="N95" s="25"/>
      <c r="O95" s="25"/>
      <c r="P95" s="25"/>
    </row>
    <row r="96" spans="1:16" x14ac:dyDescent="0.25">
      <c r="A96" s="40" t="s">
        <v>3</v>
      </c>
      <c r="B96" s="31">
        <f>ROUND(D79,15)</f>
        <v>9.6153847000000001E-3</v>
      </c>
      <c r="C96" s="28">
        <f>(B96-$F$94)*(B96-$F$94)</f>
        <v>0</v>
      </c>
      <c r="D96" s="27"/>
      <c r="E96" s="27"/>
      <c r="F96" s="41"/>
      <c r="N96" s="25"/>
      <c r="O96" s="25"/>
      <c r="P96" s="25"/>
    </row>
    <row r="97" spans="1:16" x14ac:dyDescent="0.25">
      <c r="A97" s="40" t="s">
        <v>2</v>
      </c>
      <c r="B97" s="31">
        <f>ROUND(D80,15)</f>
        <v>9.6153847000000001E-3</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x14ac:dyDescent="0.25">
      <c r="C103" s="27"/>
      <c r="D103" s="27"/>
      <c r="E103" s="27"/>
      <c r="N103" s="25"/>
      <c r="O103" s="25"/>
      <c r="P103" s="25"/>
    </row>
    <row r="104" spans="1:16" x14ac:dyDescent="0.25">
      <c r="A104" s="24" t="s">
        <v>65</v>
      </c>
      <c r="B104" s="24">
        <f>S66/(SUM(1+B68+B69))</f>
        <v>0.97435897435073249</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5O7WbunBjQiNV5wIGRTG8RtGbmn8UP8fFJoFuYvTxmyZim1O4PjLa9ux4rD4WMN7mGi8rJUFeceh8xSys/lMYw==" saltValue="a+fmJ9Wh++5oSU5T1c6AEQ=="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23" priority="3" operator="containsText" text="WAHR">
      <formula>NOT(ISERROR(SEARCH("WAHR",B81)))</formula>
    </cfRule>
    <cfRule type="containsText" dxfId="22" priority="4" operator="containsText" text="FALSCH">
      <formula>NOT(ISERROR(SEARCH("FALSCH",B81)))</formula>
    </cfRule>
  </conditionalFormatting>
  <conditionalFormatting sqref="I92:J103 L104:M1048576">
    <cfRule type="expression" dxfId="21" priority="7">
      <formula>IF(#REF!="FALSCH", , )</formula>
    </cfRule>
  </conditionalFormatting>
  <conditionalFormatting sqref="L1:M91">
    <cfRule type="expression" dxfId="20" priority="1">
      <formula>IF(#REF!="FALSCH", , )</formula>
    </cfRule>
  </conditionalFormatting>
  <conditionalFormatting sqref="N2:P2">
    <cfRule type="expression" dxfId="19" priority="5">
      <formula>IF(#REF!="FALSCH", , )</formula>
    </cfRule>
  </conditionalFormatting>
  <conditionalFormatting sqref="R2 T2">
    <cfRule type="expression" dxfId="18" priority="6">
      <formula>IF(#REF!="FALSCH", , )</formula>
    </cfRule>
  </conditionalFormatting>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7">
    <tabColor theme="1" tint="0.499984740745262"/>
  </sheetPr>
  <dimension ref="A1:U271"/>
  <sheetViews>
    <sheetView zoomScale="90" zoomScaleNormal="90" workbookViewId="0">
      <pane xSplit="5" ySplit="2" topLeftCell="F21" activePane="bottomRight" state="frozen"/>
      <selection pane="topRight" activeCell="F1" sqref="F1"/>
      <selection pane="bottomLeft" activeCell="A3" sqref="A3"/>
      <selection pane="bottomRight" activeCell="I50" sqref="I50"/>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6"/>
      <c r="E1" s="236"/>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79</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1</v>
      </c>
      <c r="E3">
        <v>3</v>
      </c>
      <c r="F3" s="222">
        <f>$B$107*(1)</f>
        <v>1</v>
      </c>
      <c r="G3" s="117">
        <f>$B$109*($B$71)</f>
        <v>0.5</v>
      </c>
      <c r="H3" s="117">
        <f>$B$107*($B$71)</f>
        <v>0.5</v>
      </c>
      <c r="I3" s="223">
        <f>$B$109*($B$69)</f>
        <v>0</v>
      </c>
      <c r="J3" s="28">
        <f t="shared" ref="J3:J56" si="0">IF(AND($F3-$H3&gt;0,$G3-$I3=0),$F3,IF(AND($F3-$H3=0,$G3-$I3&gt;0),$H3,IF(AND($F3-$H3=0,$G3-$I3=0),$F3,IF(AND($F3-$H3&gt;0,$G3-$I3&gt;0,($F3-$H3)&gt;=($G3-$I3)),$F3-($G3-$I3),IF(AND($F3-$H3&gt;0,$G3-$I3&gt;0,($F3-$H3)&lt;($G3-$I3)),$H3,IF(AND(($F3-$H3)&lt;0,($G3-$I3)&lt;0, ($F3-$H3)&gt;($G3-$I3)), $F3,IF(AND(($F3-$H3)&lt;0,($G3-$I3)&lt;0, ($F3-$H3)&lt;($G3-$I3)), $H3,IF(AND(($F3-$H3)&lt;0,($G3-$I3)&lt;0, ($F3-$H3)=($G3-$I3)),0.5*$F3+0.5*$H3,IF(AND($F3-$H3&lt;0,$G3-$I3&gt;=0),$H3,IF(AND($F3-$H3&gt;=0,$G3-$I3&lt;0),$F3,"Fehler"))))))))))</f>
        <v>0.5</v>
      </c>
      <c r="K3" s="28">
        <f t="shared" ref="K3:K56"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117">
        <f>PRODUCT(NodeProb_WLL3!C3:G3)</f>
        <v>6.4711288861134586E-2</v>
      </c>
      <c r="R3" s="117">
        <f>$P3*$Q3</f>
        <v>3.2355644430567293E-2</v>
      </c>
      <c r="S3" s="295">
        <f>SUM(R3:R34)</f>
        <v>0.37746681381260827</v>
      </c>
      <c r="T3" s="115"/>
      <c r="U3" s="115"/>
    </row>
    <row r="4" spans="1:21" x14ac:dyDescent="0.25">
      <c r="A4" s="297"/>
      <c r="B4">
        <v>2</v>
      </c>
      <c r="D4">
        <v>1</v>
      </c>
      <c r="E4">
        <v>3</v>
      </c>
      <c r="F4" s="224">
        <f>$B$107*(1)</f>
        <v>1</v>
      </c>
      <c r="G4" s="221">
        <f>$B$109*($B$72)</f>
        <v>0.75</v>
      </c>
      <c r="H4" s="221">
        <f>$B$107*($B$72)</f>
        <v>0.75</v>
      </c>
      <c r="I4" s="225">
        <f>$B$109*($B$73)</f>
        <v>0.16666666666666666</v>
      </c>
      <c r="J4" s="28">
        <f t="shared" si="0"/>
        <v>0.75</v>
      </c>
      <c r="K4" s="28">
        <f t="shared" si="1"/>
        <v>0.5</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0.21428571428571427</v>
      </c>
      <c r="M4" s="30">
        <f t="shared" ref="M4:M65" si="5">1-L4</f>
        <v>0.7857142857142857</v>
      </c>
      <c r="N4" s="28">
        <f t="shared" ref="N4:N65" si="6">IF(AND($F4-$H4&gt;0,$G4-$I4=0),0,IF(AND($F4-$H4=0,$G4-$I4&gt;0),0,IF(AND($F4-$H4=0,$G4-$I4=0),0,IF(AND($F4-$H4&gt;0,$G4-$I4&gt;0,($F4-$H4)&gt;=($G4-$I4)),(($G4-$I4)/(2)),IF(AND($F4-$H4&gt;0,$G4-$I4&gt;0,($F4-$H4)&lt;($G4-$I4)),(($F4-$H4)^2)/(2*($G4-$I4)),IF(AND(($F4-$H4)&lt;0,($G4-$I4)&lt;0, ($F4-$H4)&gt;($G4-$I4)),0,IF(AND(($F4-$H4)&lt;0,($G4-$I4)&lt;0, ($F4-$H4)&lt;($G4-$I4)),0,IF(AND(($F4-$H4)&lt;0,($G4-$I4)&lt;0, ($F4-$H4)=($G4-$I4)),0,IF(AND($F4-$H4&lt;0,$G4-$I4&gt;=0),0,IF(AND($F4-$H4&gt;=0,$G4-$I4&lt;0),0,"Fehler"))))))))))</f>
        <v>5.3571428571428568E-2</v>
      </c>
      <c r="O4" s="28">
        <f t="shared" ref="O4:O65" si="7">IF(AND($F4-$H4&gt;0,$G4-$I4=0),0,IF(AND($F4-$H4=0,$G4-$I4&gt;0),0,IF(AND($F4-$H4=0,$G4-$I4=0),0,IF(AND($F4-$H4&gt;0,$G4-$I4&gt;0,($F4-$H4)&gt;=($G4-$I4)),(($G4-$I4)^2)/(2*($F4-$H4)),IF(AND($F4-$H4&gt;0,$G4-$I4&gt;0,($F4-$H4)&lt;($G4-$I4)),($F4-$H4)/2,IF(AND(($F4-$H4)&lt;0,($G4-$I4)&lt;0, ($F4-$H4)&gt;($G4-$I4)),0,IF(AND(($F4-$H4)&lt;0,($G4-$I4)&lt;0, ($F4-$H4)&lt;($G4-$I4)),0,IF(AND(($F4-$H4)&lt;0,($G4-$I4)&lt;0, ($F4-$H4)=($G4-$I4)),0,IF(AND($F4-$H4&lt;0,$G4-$I4&gt;=0),0,IF(AND($F4-$H4&gt;=0,$G4-$I4&lt;0),0,"FEHLER"))))))))))</f>
        <v>0.125</v>
      </c>
      <c r="P4" s="28">
        <f t="shared" si="3"/>
        <v>0.17857142857142858</v>
      </c>
      <c r="Q4" s="116">
        <f>PRODUCT(NodeProb_WLL3!C5:G5)</f>
        <v>2.5884515544453814E-3</v>
      </c>
      <c r="R4" s="116">
        <f t="shared" ref="R4:R65" si="8">$P4*$Q4</f>
        <v>4.6222349186524666E-4</v>
      </c>
      <c r="S4" s="295"/>
    </row>
    <row r="5" spans="1:21" x14ac:dyDescent="0.25">
      <c r="A5" s="297"/>
      <c r="B5">
        <v>3</v>
      </c>
      <c r="D5">
        <v>2</v>
      </c>
      <c r="E5">
        <v>4</v>
      </c>
      <c r="F5" s="224">
        <f>$B$108*($B$72)</f>
        <v>0.75</v>
      </c>
      <c r="G5" s="221">
        <f>$B$110*($B$72)</f>
        <v>0.75</v>
      </c>
      <c r="H5" s="221">
        <f>$B$108*($B$74)</f>
        <v>0</v>
      </c>
      <c r="I5" s="225">
        <f>$B$110*($B$74)</f>
        <v>0</v>
      </c>
      <c r="J5" s="28">
        <f t="shared" si="0"/>
        <v>0</v>
      </c>
      <c r="K5" s="28">
        <f t="shared" si="1"/>
        <v>0</v>
      </c>
      <c r="L5" s="108">
        <f t="shared" si="4"/>
        <v>0.5</v>
      </c>
      <c r="M5" s="30">
        <f t="shared" si="5"/>
        <v>0.5</v>
      </c>
      <c r="N5" s="28">
        <f t="shared" si="6"/>
        <v>0.375</v>
      </c>
      <c r="O5" s="28">
        <f t="shared" si="7"/>
        <v>0.375</v>
      </c>
      <c r="P5" s="28">
        <f t="shared" si="3"/>
        <v>0.75</v>
      </c>
      <c r="Q5" s="116">
        <f>PRODUCT(NodeProb_WLL3!C7:G7)</f>
        <v>3.6039210104201101E-2</v>
      </c>
      <c r="R5" s="116">
        <f t="shared" si="8"/>
        <v>2.7029407578150824E-2</v>
      </c>
      <c r="S5" s="295"/>
    </row>
    <row r="6" spans="1:21" x14ac:dyDescent="0.25">
      <c r="A6" s="297"/>
      <c r="B6">
        <v>4</v>
      </c>
      <c r="D6">
        <v>2</v>
      </c>
      <c r="E6">
        <v>4</v>
      </c>
      <c r="F6" s="224">
        <f>$B$108*($B$72)</f>
        <v>0.75</v>
      </c>
      <c r="G6" s="221">
        <f>$B$110*($B$72)</f>
        <v>0.75</v>
      </c>
      <c r="H6" s="221">
        <f>$B$108*($B$74)</f>
        <v>0</v>
      </c>
      <c r="I6" s="225">
        <f>$B$110*($B$74)</f>
        <v>0</v>
      </c>
      <c r="J6" s="28">
        <f t="shared" si="0"/>
        <v>0</v>
      </c>
      <c r="K6" s="28">
        <f t="shared" si="1"/>
        <v>0</v>
      </c>
      <c r="L6" s="108">
        <f t="shared" si="4"/>
        <v>0.5</v>
      </c>
      <c r="M6" s="30">
        <f t="shared" si="5"/>
        <v>0.5</v>
      </c>
      <c r="N6" s="28">
        <f t="shared" si="6"/>
        <v>0.375</v>
      </c>
      <c r="O6" s="28">
        <f t="shared" si="7"/>
        <v>0.375</v>
      </c>
      <c r="P6" s="28">
        <f t="shared" si="3"/>
        <v>0.75</v>
      </c>
      <c r="Q6" s="116">
        <f>PRODUCT(NodeProb_WLL3!C9:G9)</f>
        <v>3.6039210104201101E-2</v>
      </c>
      <c r="R6" s="116">
        <f t="shared" si="8"/>
        <v>2.7029407578150824E-2</v>
      </c>
      <c r="S6" s="295"/>
    </row>
    <row r="7" spans="1:21" x14ac:dyDescent="0.25">
      <c r="A7" s="297"/>
      <c r="B7">
        <v>5</v>
      </c>
      <c r="D7">
        <v>1</v>
      </c>
      <c r="E7">
        <v>3</v>
      </c>
      <c r="F7" s="224">
        <f>$B$107*(1)</f>
        <v>1</v>
      </c>
      <c r="G7" s="221">
        <f>$B$109*(1)</f>
        <v>1</v>
      </c>
      <c r="H7" s="221">
        <f>$B$107*($B$68)</f>
        <v>0.5</v>
      </c>
      <c r="I7" s="225">
        <f>$B$109*($B$68)</f>
        <v>0.5</v>
      </c>
      <c r="J7" s="28">
        <f t="shared" si="0"/>
        <v>0.5</v>
      </c>
      <c r="K7" s="28">
        <f t="shared" si="1"/>
        <v>0.5</v>
      </c>
      <c r="L7" s="108">
        <f t="shared" si="4"/>
        <v>0.5</v>
      </c>
      <c r="M7" s="30">
        <f t="shared" si="5"/>
        <v>0.5</v>
      </c>
      <c r="N7" s="28">
        <f t="shared" si="6"/>
        <v>0.25</v>
      </c>
      <c r="O7" s="28">
        <f t="shared" si="7"/>
        <v>0.25</v>
      </c>
      <c r="P7" s="28">
        <f t="shared" si="3"/>
        <v>0.5</v>
      </c>
      <c r="Q7" s="116">
        <f>PRODUCT(NodeProb_WLL3!C11:G11)</f>
        <v>0</v>
      </c>
      <c r="R7" s="116">
        <f t="shared" si="8"/>
        <v>0</v>
      </c>
      <c r="S7" s="295"/>
    </row>
    <row r="8" spans="1:21" x14ac:dyDescent="0.25">
      <c r="A8" s="297"/>
      <c r="B8">
        <v>6</v>
      </c>
      <c r="D8">
        <v>1</v>
      </c>
      <c r="E8">
        <v>3</v>
      </c>
      <c r="F8" s="224">
        <f>$B$107*(1)</f>
        <v>1</v>
      </c>
      <c r="G8" s="221">
        <f>$B$109*(1)</f>
        <v>1</v>
      </c>
      <c r="H8" s="221">
        <f>$B$107*($B$68)</f>
        <v>0.5</v>
      </c>
      <c r="I8" s="225">
        <f>$B$109*($B$68)</f>
        <v>0.5</v>
      </c>
      <c r="J8" s="28">
        <f t="shared" si="0"/>
        <v>0.5</v>
      </c>
      <c r="K8" s="28">
        <f t="shared" si="1"/>
        <v>0.5</v>
      </c>
      <c r="L8" s="108">
        <f t="shared" si="4"/>
        <v>0.5</v>
      </c>
      <c r="M8" s="30">
        <f t="shared" si="5"/>
        <v>0.5</v>
      </c>
      <c r="N8" s="28">
        <f t="shared" si="6"/>
        <v>0.25</v>
      </c>
      <c r="O8" s="28">
        <f t="shared" si="7"/>
        <v>0.25</v>
      </c>
      <c r="P8" s="28">
        <f t="shared" si="3"/>
        <v>0.5</v>
      </c>
      <c r="Q8" s="116">
        <f>PRODUCT(NodeProb_WLL3!C13:G13)</f>
        <v>0</v>
      </c>
      <c r="R8" s="116">
        <f t="shared" si="8"/>
        <v>0</v>
      </c>
      <c r="S8" s="295"/>
    </row>
    <row r="9" spans="1:21" x14ac:dyDescent="0.25">
      <c r="A9" s="297"/>
      <c r="B9">
        <v>7</v>
      </c>
      <c r="D9">
        <v>2</v>
      </c>
      <c r="E9">
        <v>4</v>
      </c>
      <c r="F9" s="224">
        <f>$B$108*($B$74)</f>
        <v>0</v>
      </c>
      <c r="G9" s="221">
        <f>$B$110*($B$71)</f>
        <v>0.5</v>
      </c>
      <c r="H9" s="221">
        <f>$B$108*(0)</f>
        <v>0</v>
      </c>
      <c r="I9" s="225">
        <f>$B$110*($B$74)</f>
        <v>0</v>
      </c>
      <c r="J9" s="28">
        <f t="shared" si="0"/>
        <v>0</v>
      </c>
      <c r="K9" s="28">
        <f t="shared" si="1"/>
        <v>0.5</v>
      </c>
      <c r="L9" s="108">
        <f t="shared" si="4"/>
        <v>0</v>
      </c>
      <c r="M9" s="30">
        <f t="shared" si="5"/>
        <v>1</v>
      </c>
      <c r="N9" s="28">
        <f t="shared" si="6"/>
        <v>0</v>
      </c>
      <c r="O9" s="28">
        <f t="shared" si="7"/>
        <v>0</v>
      </c>
      <c r="P9" s="28">
        <f t="shared" si="3"/>
        <v>0</v>
      </c>
      <c r="Q9" s="116">
        <f>PRODUCT(NodeProb_WLL3!C15:G15)</f>
        <v>5.070167638067484E-2</v>
      </c>
      <c r="R9" s="116">
        <f t="shared" si="8"/>
        <v>0</v>
      </c>
      <c r="S9" s="295"/>
    </row>
    <row r="10" spans="1:21" x14ac:dyDescent="0.25">
      <c r="A10" s="297"/>
      <c r="B10">
        <v>8</v>
      </c>
      <c r="C10" s="1"/>
      <c r="D10">
        <v>2</v>
      </c>
      <c r="E10">
        <v>4</v>
      </c>
      <c r="F10" s="226">
        <f>$B$108*($B$73)</f>
        <v>0.16666666666666666</v>
      </c>
      <c r="G10" s="118">
        <f>$B$110*($B$68)</f>
        <v>0.5</v>
      </c>
      <c r="H10" s="118">
        <f>$B$108*(0)</f>
        <v>0</v>
      </c>
      <c r="I10" s="227">
        <f>$B$110*($B$73)</f>
        <v>0.16666666666666666</v>
      </c>
      <c r="J10" s="28">
        <f t="shared" si="0"/>
        <v>0</v>
      </c>
      <c r="K10" s="28">
        <f t="shared" si="1"/>
        <v>0.33333333333333337</v>
      </c>
      <c r="L10" s="108">
        <f t="shared" si="4"/>
        <v>0.24999999999999994</v>
      </c>
      <c r="M10" s="30">
        <f t="shared" si="5"/>
        <v>0.75</v>
      </c>
      <c r="N10" s="28">
        <f t="shared" si="6"/>
        <v>4.1666666666666657E-2</v>
      </c>
      <c r="O10" s="28">
        <f t="shared" si="7"/>
        <v>8.3333333333333329E-2</v>
      </c>
      <c r="P10" s="28">
        <f t="shared" si="3"/>
        <v>0.12499999999999999</v>
      </c>
      <c r="Q10" s="116">
        <f>PRODUCT(NodeProb_WLL3!C17:G17)</f>
        <v>5.9920162995342988E-2</v>
      </c>
      <c r="R10" s="116">
        <f t="shared" si="8"/>
        <v>7.4900203744178726E-3</v>
      </c>
      <c r="S10" s="295"/>
    </row>
    <row r="11" spans="1:21" x14ac:dyDescent="0.25">
      <c r="A11" s="297"/>
      <c r="B11" s="115">
        <v>9</v>
      </c>
      <c r="D11">
        <v>1</v>
      </c>
      <c r="E11" s="115">
        <v>4</v>
      </c>
      <c r="F11" s="222">
        <f>$B$107*(1)</f>
        <v>1</v>
      </c>
      <c r="G11" s="117">
        <f>$B$110*($B$71)</f>
        <v>0.5</v>
      </c>
      <c r="H11" s="117">
        <f>$B$107*($B$71)</f>
        <v>0.5</v>
      </c>
      <c r="I11" s="223">
        <f>$B$110*($B$69)</f>
        <v>0</v>
      </c>
      <c r="J11" s="28">
        <f t="shared" si="0"/>
        <v>0.5</v>
      </c>
      <c r="K11" s="28">
        <f t="shared" si="1"/>
        <v>0</v>
      </c>
      <c r="L11" s="108">
        <f t="shared" si="4"/>
        <v>0.5</v>
      </c>
      <c r="M11" s="30">
        <f t="shared" si="5"/>
        <v>0.5</v>
      </c>
      <c r="N11" s="28">
        <f t="shared" si="6"/>
        <v>0.25</v>
      </c>
      <c r="O11" s="28">
        <f t="shared" si="7"/>
        <v>0.25</v>
      </c>
      <c r="P11" s="28">
        <f t="shared" si="3"/>
        <v>0.5</v>
      </c>
      <c r="Q11" s="116">
        <f>PRODUCT(NodeProb_WLL3!C19:G19)</f>
        <v>6.4711288861134586E-2</v>
      </c>
      <c r="R11" s="117">
        <f t="shared" si="8"/>
        <v>3.2355644430567293E-2</v>
      </c>
      <c r="S11" s="295"/>
      <c r="T11" s="115"/>
      <c r="U11" s="115"/>
    </row>
    <row r="12" spans="1:21" x14ac:dyDescent="0.25">
      <c r="A12" s="297"/>
      <c r="B12">
        <v>10</v>
      </c>
      <c r="D12">
        <v>1</v>
      </c>
      <c r="E12">
        <v>4</v>
      </c>
      <c r="F12" s="224">
        <f>$B$107*(1)</f>
        <v>1</v>
      </c>
      <c r="G12" s="221">
        <f>$B$110*($B$72)</f>
        <v>0.75</v>
      </c>
      <c r="H12" s="221">
        <f>$B$107*($B$72)</f>
        <v>0.75</v>
      </c>
      <c r="I12" s="225">
        <f>$B$110*($B$73)</f>
        <v>0.16666666666666666</v>
      </c>
      <c r="J12" s="28">
        <f t="shared" si="0"/>
        <v>0.75</v>
      </c>
      <c r="K12" s="28">
        <f t="shared" si="1"/>
        <v>0.5</v>
      </c>
      <c r="L12" s="108">
        <f t="shared" si="4"/>
        <v>0.21428571428571427</v>
      </c>
      <c r="M12" s="30">
        <f t="shared" si="5"/>
        <v>0.7857142857142857</v>
      </c>
      <c r="N12" s="28">
        <f t="shared" si="6"/>
        <v>5.3571428571428568E-2</v>
      </c>
      <c r="O12" s="28">
        <f t="shared" si="7"/>
        <v>0.125</v>
      </c>
      <c r="P12" s="28">
        <f t="shared" si="3"/>
        <v>0.17857142857142858</v>
      </c>
      <c r="Q12" s="116">
        <f>PRODUCT(NodeProb_WLL3!C21:G21)</f>
        <v>2.5884515544453814E-3</v>
      </c>
      <c r="R12" s="116">
        <f t="shared" si="8"/>
        <v>4.6222349186524666E-4</v>
      </c>
      <c r="S12" s="295"/>
    </row>
    <row r="13" spans="1:21" x14ac:dyDescent="0.25">
      <c r="A13" s="297"/>
      <c r="B13">
        <v>11</v>
      </c>
      <c r="D13">
        <v>2</v>
      </c>
      <c r="E13">
        <v>3</v>
      </c>
      <c r="F13" s="224">
        <f>$B$108*($B$72)</f>
        <v>0.75</v>
      </c>
      <c r="G13" s="221">
        <f>$B$109*($B$72)</f>
        <v>0.75</v>
      </c>
      <c r="H13" s="221">
        <f>$B$108*($B$74)</f>
        <v>0</v>
      </c>
      <c r="I13" s="225">
        <f>$B$109*($B$74)</f>
        <v>0</v>
      </c>
      <c r="J13" s="28">
        <f t="shared" si="0"/>
        <v>0</v>
      </c>
      <c r="K13" s="28">
        <f t="shared" si="1"/>
        <v>0</v>
      </c>
      <c r="L13" s="108">
        <f t="shared" si="4"/>
        <v>0.5</v>
      </c>
      <c r="M13" s="30">
        <f t="shared" si="5"/>
        <v>0.5</v>
      </c>
      <c r="N13" s="28">
        <f t="shared" si="6"/>
        <v>0.375</v>
      </c>
      <c r="O13" s="28">
        <f t="shared" si="7"/>
        <v>0.375</v>
      </c>
      <c r="P13" s="28">
        <f t="shared" si="3"/>
        <v>0.75</v>
      </c>
      <c r="Q13" s="116">
        <f>PRODUCT(NodeProb_WLL3!C23:G23)</f>
        <v>3.6039210104201101E-2</v>
      </c>
      <c r="R13" s="116">
        <f t="shared" si="8"/>
        <v>2.7029407578150824E-2</v>
      </c>
      <c r="S13" s="295"/>
    </row>
    <row r="14" spans="1:21" x14ac:dyDescent="0.25">
      <c r="A14" s="297"/>
      <c r="B14">
        <v>12</v>
      </c>
      <c r="D14">
        <v>2</v>
      </c>
      <c r="E14">
        <v>3</v>
      </c>
      <c r="F14" s="224">
        <f>$B$108*($B$72)</f>
        <v>0.75</v>
      </c>
      <c r="G14" s="221">
        <f>$B$109*($B$72)</f>
        <v>0.75</v>
      </c>
      <c r="H14" s="221">
        <f>$B$108*($B$74)</f>
        <v>0</v>
      </c>
      <c r="I14" s="225">
        <f>$B$109*($B$74)</f>
        <v>0</v>
      </c>
      <c r="J14" s="28">
        <f t="shared" si="0"/>
        <v>0</v>
      </c>
      <c r="K14" s="28">
        <f t="shared" si="1"/>
        <v>0</v>
      </c>
      <c r="L14" s="108">
        <f t="shared" si="4"/>
        <v>0.5</v>
      </c>
      <c r="M14" s="30">
        <f t="shared" si="5"/>
        <v>0.5</v>
      </c>
      <c r="N14" s="28">
        <f t="shared" si="6"/>
        <v>0.375</v>
      </c>
      <c r="O14" s="28">
        <f t="shared" si="7"/>
        <v>0.375</v>
      </c>
      <c r="P14" s="28">
        <f t="shared" si="3"/>
        <v>0.75</v>
      </c>
      <c r="Q14" s="116">
        <f>PRODUCT(NodeProb_WLL3!C25:G25)</f>
        <v>3.6039210104201101E-2</v>
      </c>
      <c r="R14" s="116">
        <f t="shared" si="8"/>
        <v>2.7029407578150824E-2</v>
      </c>
      <c r="S14" s="295"/>
    </row>
    <row r="15" spans="1:21" x14ac:dyDescent="0.25">
      <c r="A15" s="297"/>
      <c r="B15">
        <v>13</v>
      </c>
      <c r="D15">
        <v>1</v>
      </c>
      <c r="E15">
        <v>4</v>
      </c>
      <c r="F15" s="224">
        <f>$B$107*(1)</f>
        <v>1</v>
      </c>
      <c r="G15" s="221">
        <f>$B$110*(1)</f>
        <v>1</v>
      </c>
      <c r="H15" s="221">
        <f>$B$107*($B$68)</f>
        <v>0.5</v>
      </c>
      <c r="I15" s="225">
        <f>$B$110*($B$68)</f>
        <v>0.5</v>
      </c>
      <c r="J15" s="28">
        <f t="shared" si="0"/>
        <v>0.5</v>
      </c>
      <c r="K15" s="28">
        <f t="shared" si="1"/>
        <v>0.5</v>
      </c>
      <c r="L15" s="108">
        <f t="shared" si="4"/>
        <v>0.5</v>
      </c>
      <c r="M15" s="30">
        <f t="shared" si="5"/>
        <v>0.5</v>
      </c>
      <c r="N15" s="28">
        <f t="shared" si="6"/>
        <v>0.25</v>
      </c>
      <c r="O15" s="28">
        <f t="shared" si="7"/>
        <v>0.25</v>
      </c>
      <c r="P15" s="28">
        <f t="shared" si="3"/>
        <v>0.5</v>
      </c>
      <c r="Q15" s="116">
        <f>PRODUCT(NodeProb_WLL3!C27:G27)</f>
        <v>0</v>
      </c>
      <c r="R15" s="116">
        <f t="shared" si="8"/>
        <v>0</v>
      </c>
      <c r="S15" s="295"/>
    </row>
    <row r="16" spans="1:21" x14ac:dyDescent="0.25">
      <c r="A16" s="297"/>
      <c r="B16">
        <v>14</v>
      </c>
      <c r="D16">
        <v>1</v>
      </c>
      <c r="E16">
        <v>4</v>
      </c>
      <c r="F16" s="224">
        <f>$B$107*(1)</f>
        <v>1</v>
      </c>
      <c r="G16" s="221">
        <f>$B$110*(1)</f>
        <v>1</v>
      </c>
      <c r="H16" s="221">
        <f>$B$107*($B$68)</f>
        <v>0.5</v>
      </c>
      <c r="I16" s="225">
        <f>$B$110*($B$68)</f>
        <v>0.5</v>
      </c>
      <c r="J16" s="28">
        <f t="shared" si="0"/>
        <v>0.5</v>
      </c>
      <c r="K16" s="28">
        <f t="shared" si="1"/>
        <v>0.5</v>
      </c>
      <c r="L16" s="108">
        <f t="shared" si="4"/>
        <v>0.5</v>
      </c>
      <c r="M16" s="30">
        <f t="shared" si="5"/>
        <v>0.5</v>
      </c>
      <c r="N16" s="28">
        <f t="shared" si="6"/>
        <v>0.25</v>
      </c>
      <c r="O16" s="28">
        <f t="shared" si="7"/>
        <v>0.25</v>
      </c>
      <c r="P16" s="28">
        <f t="shared" si="3"/>
        <v>0.5</v>
      </c>
      <c r="Q16" s="116">
        <f>PRODUCT(NodeProb_WLL3!C29:G29)</f>
        <v>0</v>
      </c>
      <c r="R16" s="116">
        <f t="shared" si="8"/>
        <v>0</v>
      </c>
      <c r="S16" s="295"/>
    </row>
    <row r="17" spans="1:21" x14ac:dyDescent="0.25">
      <c r="A17" s="297"/>
      <c r="B17">
        <v>15</v>
      </c>
      <c r="D17">
        <v>2</v>
      </c>
      <c r="E17">
        <v>3</v>
      </c>
      <c r="F17" s="224">
        <f>$B$108*($B$74)</f>
        <v>0</v>
      </c>
      <c r="G17" s="221">
        <f>$B$109*($B$71)</f>
        <v>0.5</v>
      </c>
      <c r="H17" s="221">
        <f>$B$108*(0)</f>
        <v>0</v>
      </c>
      <c r="I17" s="225">
        <f>$B$109*($B$74)</f>
        <v>0</v>
      </c>
      <c r="J17" s="28">
        <f t="shared" si="0"/>
        <v>0</v>
      </c>
      <c r="K17" s="28">
        <f t="shared" si="1"/>
        <v>0.5</v>
      </c>
      <c r="L17" s="108">
        <f t="shared" si="4"/>
        <v>0</v>
      </c>
      <c r="M17" s="30">
        <f t="shared" si="5"/>
        <v>1</v>
      </c>
      <c r="N17" s="28">
        <f t="shared" si="6"/>
        <v>0</v>
      </c>
      <c r="O17" s="28">
        <f t="shared" si="7"/>
        <v>0</v>
      </c>
      <c r="P17" s="28">
        <f t="shared" si="3"/>
        <v>0</v>
      </c>
      <c r="Q17" s="116">
        <f>PRODUCT(NodeProb_WLL3!C31:G31)</f>
        <v>5.070167638067484E-2</v>
      </c>
      <c r="R17" s="116">
        <f t="shared" si="8"/>
        <v>0</v>
      </c>
      <c r="S17" s="295"/>
    </row>
    <row r="18" spans="1:21" x14ac:dyDescent="0.25">
      <c r="A18" s="297"/>
      <c r="B18">
        <v>16</v>
      </c>
      <c r="D18">
        <v>2</v>
      </c>
      <c r="E18">
        <v>3</v>
      </c>
      <c r="F18" s="226">
        <f>$B$108*($B$73)</f>
        <v>0.16666666666666666</v>
      </c>
      <c r="G18" s="118">
        <f>$B$109*($B$68)</f>
        <v>0.5</v>
      </c>
      <c r="H18" s="118">
        <f>$B$108*(0)</f>
        <v>0</v>
      </c>
      <c r="I18" s="227">
        <f>$B$109*($B$73)</f>
        <v>0.16666666666666666</v>
      </c>
      <c r="J18" s="28">
        <f t="shared" si="0"/>
        <v>0</v>
      </c>
      <c r="K18" s="28">
        <f t="shared" si="1"/>
        <v>0.33333333333333337</v>
      </c>
      <c r="L18" s="108">
        <f t="shared" si="4"/>
        <v>0.24999999999999994</v>
      </c>
      <c r="M18" s="30">
        <f t="shared" si="5"/>
        <v>0.75</v>
      </c>
      <c r="N18" s="28">
        <f t="shared" si="6"/>
        <v>4.1666666666666657E-2</v>
      </c>
      <c r="O18" s="28">
        <f t="shared" si="7"/>
        <v>8.3333333333333329E-2</v>
      </c>
      <c r="P18" s="28">
        <f t="shared" si="3"/>
        <v>0.12499999999999999</v>
      </c>
      <c r="Q18" s="116">
        <f>PRODUCT(NodeProb_WLL3!C33:G33)</f>
        <v>5.9920162995342988E-2</v>
      </c>
      <c r="R18" s="116">
        <f t="shared" si="8"/>
        <v>7.4900203744178726E-3</v>
      </c>
      <c r="S18" s="295"/>
    </row>
    <row r="19" spans="1:21" x14ac:dyDescent="0.25">
      <c r="A19" s="297"/>
      <c r="B19" s="115">
        <v>17</v>
      </c>
      <c r="C19" s="115"/>
      <c r="D19" s="115">
        <v>2</v>
      </c>
      <c r="E19">
        <v>3</v>
      </c>
      <c r="F19" s="222">
        <f>$B$108*(1)</f>
        <v>1</v>
      </c>
      <c r="G19" s="117">
        <f>$B$109*($B$71)</f>
        <v>0.5</v>
      </c>
      <c r="H19" s="117">
        <f>$B$108*($B$71)</f>
        <v>0.5</v>
      </c>
      <c r="I19" s="223">
        <f>$B$109*($B$69)</f>
        <v>0</v>
      </c>
      <c r="J19" s="28">
        <f t="shared" si="0"/>
        <v>0.5</v>
      </c>
      <c r="K19" s="28">
        <f t="shared" si="1"/>
        <v>0</v>
      </c>
      <c r="L19" s="108">
        <f t="shared" si="4"/>
        <v>0.5</v>
      </c>
      <c r="M19" s="30">
        <f t="shared" si="5"/>
        <v>0.5</v>
      </c>
      <c r="N19" s="28">
        <f t="shared" si="6"/>
        <v>0.25</v>
      </c>
      <c r="O19" s="28">
        <f t="shared" si="7"/>
        <v>0.25</v>
      </c>
      <c r="P19" s="28">
        <f t="shared" si="3"/>
        <v>0.5</v>
      </c>
      <c r="Q19" s="116">
        <f>PRODUCT(NodeProb_WLL3!C35:G35)</f>
        <v>6.4711288861134586E-2</v>
      </c>
      <c r="R19" s="117">
        <f t="shared" si="8"/>
        <v>3.2355644430567293E-2</v>
      </c>
      <c r="S19" s="295"/>
      <c r="T19" s="115"/>
      <c r="U19" s="115"/>
    </row>
    <row r="20" spans="1:21" x14ac:dyDescent="0.25">
      <c r="A20" s="297"/>
      <c r="B20">
        <v>18</v>
      </c>
      <c r="D20">
        <v>2</v>
      </c>
      <c r="E20">
        <v>3</v>
      </c>
      <c r="F20" s="224">
        <f>$B$108*(1)</f>
        <v>1</v>
      </c>
      <c r="G20" s="221">
        <f>$B$109*($B$72)</f>
        <v>0.75</v>
      </c>
      <c r="H20" s="221">
        <f>$B$108*($B$72)</f>
        <v>0.75</v>
      </c>
      <c r="I20" s="225">
        <f>$B$109*($B$73)</f>
        <v>0.16666666666666666</v>
      </c>
      <c r="J20" s="28">
        <f t="shared" si="0"/>
        <v>0.75</v>
      </c>
      <c r="K20" s="28">
        <f t="shared" si="1"/>
        <v>0.5</v>
      </c>
      <c r="L20" s="108">
        <f t="shared" si="4"/>
        <v>0.21428571428571427</v>
      </c>
      <c r="M20" s="30">
        <f t="shared" si="5"/>
        <v>0.7857142857142857</v>
      </c>
      <c r="N20" s="28">
        <f t="shared" si="6"/>
        <v>5.3571428571428568E-2</v>
      </c>
      <c r="O20" s="28">
        <f t="shared" si="7"/>
        <v>0.125</v>
      </c>
      <c r="P20" s="28">
        <f t="shared" si="3"/>
        <v>0.17857142857142858</v>
      </c>
      <c r="Q20" s="116">
        <f>PRODUCT(NodeProb_WLL3!C37:G37)</f>
        <v>2.5884515544453814E-3</v>
      </c>
      <c r="R20" s="116">
        <f t="shared" si="8"/>
        <v>4.6222349186524666E-4</v>
      </c>
      <c r="S20" s="295"/>
    </row>
    <row r="21" spans="1:21" x14ac:dyDescent="0.25">
      <c r="A21" s="297"/>
      <c r="B21">
        <v>19</v>
      </c>
      <c r="D21">
        <v>1</v>
      </c>
      <c r="E21">
        <v>4</v>
      </c>
      <c r="F21" s="224">
        <f>$B$107*($B$72)</f>
        <v>0.75</v>
      </c>
      <c r="G21" s="221">
        <f>$B$110*($B$72)</f>
        <v>0.75</v>
      </c>
      <c r="H21" s="221">
        <f>$B$107*($B$74)</f>
        <v>0</v>
      </c>
      <c r="I21" s="225">
        <f>$B$110*($B$74)</f>
        <v>0</v>
      </c>
      <c r="J21" s="28">
        <f t="shared" si="0"/>
        <v>0</v>
      </c>
      <c r="K21" s="28">
        <f t="shared" si="1"/>
        <v>0</v>
      </c>
      <c r="L21" s="108">
        <f t="shared" si="4"/>
        <v>0.5</v>
      </c>
      <c r="M21" s="30">
        <f t="shared" si="5"/>
        <v>0.5</v>
      </c>
      <c r="N21" s="28">
        <f t="shared" si="6"/>
        <v>0.375</v>
      </c>
      <c r="O21" s="28">
        <f t="shared" si="7"/>
        <v>0.375</v>
      </c>
      <c r="P21" s="28">
        <f t="shared" si="3"/>
        <v>0.75</v>
      </c>
      <c r="Q21" s="116">
        <f>PRODUCT(NodeProb_WLL3!C39:G39)</f>
        <v>3.6039210104201101E-2</v>
      </c>
      <c r="R21" s="116">
        <f t="shared" si="8"/>
        <v>2.7029407578150824E-2</v>
      </c>
      <c r="S21" s="295"/>
    </row>
    <row r="22" spans="1:21" x14ac:dyDescent="0.25">
      <c r="A22" s="297"/>
      <c r="B22">
        <v>20</v>
      </c>
      <c r="D22">
        <v>1</v>
      </c>
      <c r="E22">
        <v>4</v>
      </c>
      <c r="F22" s="224">
        <f>$B$107*($B$72)</f>
        <v>0.75</v>
      </c>
      <c r="G22" s="221">
        <f>$B$110*($B$72)</f>
        <v>0.75</v>
      </c>
      <c r="H22" s="221">
        <f>$B$107*($B$74)</f>
        <v>0</v>
      </c>
      <c r="I22" s="225">
        <f>$B$110*($B$74)</f>
        <v>0</v>
      </c>
      <c r="J22" s="28">
        <f t="shared" si="0"/>
        <v>0</v>
      </c>
      <c r="K22" s="28">
        <f t="shared" si="1"/>
        <v>0</v>
      </c>
      <c r="L22" s="108">
        <f t="shared" si="4"/>
        <v>0.5</v>
      </c>
      <c r="M22" s="30">
        <f t="shared" si="5"/>
        <v>0.5</v>
      </c>
      <c r="N22" s="28">
        <f t="shared" si="6"/>
        <v>0.375</v>
      </c>
      <c r="O22" s="28">
        <f t="shared" si="7"/>
        <v>0.375</v>
      </c>
      <c r="P22" s="28">
        <f t="shared" si="3"/>
        <v>0.75</v>
      </c>
      <c r="Q22" s="116">
        <f>PRODUCT(NodeProb_WLL3!C41:G41)</f>
        <v>3.6039210104201101E-2</v>
      </c>
      <c r="R22" s="116">
        <f t="shared" si="8"/>
        <v>2.7029407578150824E-2</v>
      </c>
      <c r="S22" s="295"/>
    </row>
    <row r="23" spans="1:21" x14ac:dyDescent="0.25">
      <c r="A23" s="297"/>
      <c r="B23">
        <v>21</v>
      </c>
      <c r="D23">
        <v>2</v>
      </c>
      <c r="E23">
        <v>3</v>
      </c>
      <c r="F23" s="224">
        <f>$B$108*(1)</f>
        <v>1</v>
      </c>
      <c r="G23" s="221">
        <f>$B$109*(1)</f>
        <v>1</v>
      </c>
      <c r="H23" s="221">
        <f>$B$108*($B$68)</f>
        <v>0.5</v>
      </c>
      <c r="I23" s="225">
        <f>$B$109*($B$68)</f>
        <v>0.5</v>
      </c>
      <c r="J23" s="28">
        <f t="shared" si="0"/>
        <v>0.5</v>
      </c>
      <c r="K23" s="28">
        <f t="shared" si="1"/>
        <v>0.5</v>
      </c>
      <c r="L23" s="108">
        <f t="shared" si="4"/>
        <v>0.5</v>
      </c>
      <c r="M23" s="30">
        <f t="shared" si="5"/>
        <v>0.5</v>
      </c>
      <c r="N23" s="28">
        <f t="shared" si="6"/>
        <v>0.25</v>
      </c>
      <c r="O23" s="28">
        <f t="shared" si="7"/>
        <v>0.25</v>
      </c>
      <c r="P23" s="28">
        <f t="shared" si="3"/>
        <v>0.5</v>
      </c>
      <c r="Q23" s="116">
        <f>PRODUCT(NodeProb_WLL3!C43:G43)</f>
        <v>0</v>
      </c>
      <c r="R23" s="116">
        <f t="shared" si="8"/>
        <v>0</v>
      </c>
      <c r="S23" s="295"/>
    </row>
    <row r="24" spans="1:21" x14ac:dyDescent="0.25">
      <c r="A24" s="297"/>
      <c r="B24">
        <v>22</v>
      </c>
      <c r="D24">
        <v>2</v>
      </c>
      <c r="E24">
        <v>3</v>
      </c>
      <c r="F24" s="224">
        <f>$B$108*(1)</f>
        <v>1</v>
      </c>
      <c r="G24" s="221">
        <f>$B$109*(1)</f>
        <v>1</v>
      </c>
      <c r="H24" s="221">
        <f>$B$108*($B$68)</f>
        <v>0.5</v>
      </c>
      <c r="I24" s="225">
        <f>$B$109*($B$68)</f>
        <v>0.5</v>
      </c>
      <c r="J24" s="28">
        <f t="shared" si="0"/>
        <v>0.5</v>
      </c>
      <c r="K24" s="28">
        <f t="shared" si="1"/>
        <v>0.5</v>
      </c>
      <c r="L24" s="108">
        <f t="shared" si="4"/>
        <v>0.5</v>
      </c>
      <c r="M24" s="30">
        <f t="shared" si="5"/>
        <v>0.5</v>
      </c>
      <c r="N24" s="28">
        <f t="shared" si="6"/>
        <v>0.25</v>
      </c>
      <c r="O24" s="28">
        <f t="shared" si="7"/>
        <v>0.25</v>
      </c>
      <c r="P24" s="28">
        <f t="shared" si="3"/>
        <v>0.5</v>
      </c>
      <c r="Q24" s="116">
        <f>PRODUCT(NodeProb_WLL3!C45:G45)</f>
        <v>0</v>
      </c>
      <c r="R24" s="116">
        <f t="shared" si="8"/>
        <v>0</v>
      </c>
      <c r="S24" s="295"/>
    </row>
    <row r="25" spans="1:21" x14ac:dyDescent="0.25">
      <c r="A25" s="297"/>
      <c r="B25">
        <v>23</v>
      </c>
      <c r="D25" s="119">
        <v>1</v>
      </c>
      <c r="E25">
        <v>4</v>
      </c>
      <c r="F25" s="224">
        <f>$B$107*($B$74)</f>
        <v>0</v>
      </c>
      <c r="G25" s="221">
        <f>$B$110*($B$71)</f>
        <v>0.5</v>
      </c>
      <c r="H25" s="221">
        <f>$B$107*(0)</f>
        <v>0</v>
      </c>
      <c r="I25" s="225">
        <f>$B$110*($B$74)</f>
        <v>0</v>
      </c>
      <c r="J25" s="28">
        <f t="shared" si="0"/>
        <v>0</v>
      </c>
      <c r="K25" s="28">
        <f t="shared" si="1"/>
        <v>0.5</v>
      </c>
      <c r="L25" s="108">
        <f t="shared" si="4"/>
        <v>0</v>
      </c>
      <c r="M25" s="30">
        <f t="shared" si="5"/>
        <v>1</v>
      </c>
      <c r="N25" s="28">
        <f t="shared" si="6"/>
        <v>0</v>
      </c>
      <c r="O25" s="28">
        <f t="shared" si="7"/>
        <v>0</v>
      </c>
      <c r="P25" s="28">
        <f t="shared" si="3"/>
        <v>0</v>
      </c>
      <c r="Q25" s="116">
        <f>PRODUCT(NodeProb_WLL3!C47:G47)</f>
        <v>5.070167638067484E-2</v>
      </c>
      <c r="R25" s="116">
        <f t="shared" si="8"/>
        <v>0</v>
      </c>
      <c r="S25" s="295"/>
    </row>
    <row r="26" spans="1:21" x14ac:dyDescent="0.25">
      <c r="A26" s="297"/>
      <c r="B26">
        <v>24</v>
      </c>
      <c r="C26" s="1"/>
      <c r="D26" s="119">
        <v>1</v>
      </c>
      <c r="E26">
        <v>4</v>
      </c>
      <c r="F26" s="226">
        <f>$B$107*($B$73)</f>
        <v>0.16666666666666666</v>
      </c>
      <c r="G26" s="118">
        <f>$B$110*($B$68)</f>
        <v>0.5</v>
      </c>
      <c r="H26" s="118">
        <f>$B$107*(0)</f>
        <v>0</v>
      </c>
      <c r="I26" s="227">
        <f>$B$110*($B$73)</f>
        <v>0.16666666666666666</v>
      </c>
      <c r="J26" s="28">
        <f t="shared" si="0"/>
        <v>0</v>
      </c>
      <c r="K26" s="28">
        <f t="shared" si="1"/>
        <v>0.33333333333333337</v>
      </c>
      <c r="L26" s="108">
        <f t="shared" si="4"/>
        <v>0.24999999999999994</v>
      </c>
      <c r="M26" s="30">
        <f t="shared" si="5"/>
        <v>0.75</v>
      </c>
      <c r="N26" s="28">
        <f t="shared" si="6"/>
        <v>4.1666666666666657E-2</v>
      </c>
      <c r="O26" s="28">
        <f t="shared" si="7"/>
        <v>8.3333333333333329E-2</v>
      </c>
      <c r="P26" s="28">
        <f t="shared" si="3"/>
        <v>0.12499999999999999</v>
      </c>
      <c r="Q26" s="118">
        <f>PRODUCT(NodeProb_WLL3!C49:G49)</f>
        <v>5.9920162995342988E-2</v>
      </c>
      <c r="R26" s="116">
        <f t="shared" si="8"/>
        <v>7.4900203744178726E-3</v>
      </c>
      <c r="S26" s="295"/>
    </row>
    <row r="27" spans="1:21" x14ac:dyDescent="0.25">
      <c r="A27" s="297"/>
      <c r="B27" s="115">
        <v>25</v>
      </c>
      <c r="D27" s="115">
        <v>2</v>
      </c>
      <c r="E27" s="115">
        <v>4</v>
      </c>
      <c r="F27" s="222">
        <f>$B$108*(1)</f>
        <v>1</v>
      </c>
      <c r="G27" s="117">
        <f>$B$110*($B$71)</f>
        <v>0.5</v>
      </c>
      <c r="H27" s="117">
        <f>$B$108*($B$71)</f>
        <v>0.5</v>
      </c>
      <c r="I27" s="223">
        <f>$B$110*($B$69)</f>
        <v>0</v>
      </c>
      <c r="J27" s="28">
        <f t="shared" si="0"/>
        <v>0.5</v>
      </c>
      <c r="K27" s="28">
        <f t="shared" si="1"/>
        <v>0</v>
      </c>
      <c r="L27" s="108">
        <f t="shared" si="4"/>
        <v>0.5</v>
      </c>
      <c r="M27" s="30">
        <f t="shared" si="5"/>
        <v>0.5</v>
      </c>
      <c r="N27" s="28">
        <f t="shared" si="6"/>
        <v>0.25</v>
      </c>
      <c r="O27" s="28">
        <f t="shared" si="7"/>
        <v>0.25</v>
      </c>
      <c r="P27" s="28">
        <f t="shared" si="3"/>
        <v>0.5</v>
      </c>
      <c r="Q27" s="116">
        <f>PRODUCT(NodeProb_WLL3!C51:G51)</f>
        <v>6.4711288861134586E-2</v>
      </c>
      <c r="R27" s="117">
        <f t="shared" si="8"/>
        <v>3.2355644430567293E-2</v>
      </c>
      <c r="S27" s="295"/>
      <c r="T27" s="115"/>
      <c r="U27" s="115"/>
    </row>
    <row r="28" spans="1:21" x14ac:dyDescent="0.25">
      <c r="A28" s="297"/>
      <c r="B28">
        <v>26</v>
      </c>
      <c r="D28">
        <v>2</v>
      </c>
      <c r="E28">
        <v>4</v>
      </c>
      <c r="F28" s="224">
        <f>$B$108*(1)</f>
        <v>1</v>
      </c>
      <c r="G28" s="221">
        <f>$B$110*($B$72)</f>
        <v>0.75</v>
      </c>
      <c r="H28" s="221">
        <f>$B$108*($B$72)</f>
        <v>0.75</v>
      </c>
      <c r="I28" s="225">
        <f>$B$110*($B$73)</f>
        <v>0.16666666666666666</v>
      </c>
      <c r="J28" s="28">
        <f t="shared" si="0"/>
        <v>0.75</v>
      </c>
      <c r="K28" s="28">
        <f t="shared" si="1"/>
        <v>0.5</v>
      </c>
      <c r="L28" s="108">
        <f t="shared" si="4"/>
        <v>0.21428571428571427</v>
      </c>
      <c r="M28" s="30">
        <f t="shared" si="5"/>
        <v>0.7857142857142857</v>
      </c>
      <c r="N28" s="28">
        <f t="shared" si="6"/>
        <v>5.3571428571428568E-2</v>
      </c>
      <c r="O28" s="28">
        <f t="shared" si="7"/>
        <v>0.125</v>
      </c>
      <c r="P28" s="28">
        <f t="shared" si="3"/>
        <v>0.17857142857142858</v>
      </c>
      <c r="Q28" s="116">
        <f>PRODUCT(NodeProb_WLL3!C53:G53)</f>
        <v>2.5884515544453814E-3</v>
      </c>
      <c r="R28" s="116">
        <f t="shared" si="8"/>
        <v>4.6222349186524666E-4</v>
      </c>
      <c r="S28" s="295"/>
    </row>
    <row r="29" spans="1:21" x14ac:dyDescent="0.25">
      <c r="A29" s="297"/>
      <c r="B29">
        <v>27</v>
      </c>
      <c r="D29">
        <v>1</v>
      </c>
      <c r="E29">
        <v>3</v>
      </c>
      <c r="F29" s="224">
        <f>$B$107*($B$72)</f>
        <v>0.75</v>
      </c>
      <c r="G29" s="221">
        <f>$B$109*($B$72)</f>
        <v>0.75</v>
      </c>
      <c r="H29" s="221">
        <f>$B$107*($B$74)</f>
        <v>0</v>
      </c>
      <c r="I29" s="225">
        <f>$B$109*($B$74)</f>
        <v>0</v>
      </c>
      <c r="J29" s="28">
        <f t="shared" si="0"/>
        <v>0</v>
      </c>
      <c r="K29" s="28">
        <f t="shared" si="1"/>
        <v>0</v>
      </c>
      <c r="L29" s="108">
        <f t="shared" si="4"/>
        <v>0.5</v>
      </c>
      <c r="M29" s="30">
        <f t="shared" si="5"/>
        <v>0.5</v>
      </c>
      <c r="N29" s="28">
        <f t="shared" si="6"/>
        <v>0.375</v>
      </c>
      <c r="O29" s="28">
        <f t="shared" si="7"/>
        <v>0.375</v>
      </c>
      <c r="P29" s="28">
        <f t="shared" si="3"/>
        <v>0.75</v>
      </c>
      <c r="Q29" s="116">
        <f>PRODUCT(NodeProb_WLL3!C55:G55)</f>
        <v>3.6039210104201101E-2</v>
      </c>
      <c r="R29" s="116">
        <f t="shared" si="8"/>
        <v>2.7029407578150824E-2</v>
      </c>
      <c r="S29" s="295"/>
    </row>
    <row r="30" spans="1:21" x14ac:dyDescent="0.25">
      <c r="A30" s="297"/>
      <c r="B30">
        <v>28</v>
      </c>
      <c r="D30">
        <v>1</v>
      </c>
      <c r="E30">
        <v>3</v>
      </c>
      <c r="F30" s="224">
        <f>$B$107*($B$72)</f>
        <v>0.75</v>
      </c>
      <c r="G30" s="221">
        <f>$B$109*($B$72)</f>
        <v>0.75</v>
      </c>
      <c r="H30" s="221">
        <f>$B$107*($B$74)</f>
        <v>0</v>
      </c>
      <c r="I30" s="225">
        <f>$B$109*($B$74)</f>
        <v>0</v>
      </c>
      <c r="J30" s="28">
        <f t="shared" si="0"/>
        <v>0</v>
      </c>
      <c r="K30" s="28">
        <f t="shared" si="1"/>
        <v>0</v>
      </c>
      <c r="L30" s="108">
        <f t="shared" si="4"/>
        <v>0.5</v>
      </c>
      <c r="M30" s="30">
        <f t="shared" si="5"/>
        <v>0.5</v>
      </c>
      <c r="N30" s="28">
        <f t="shared" si="6"/>
        <v>0.375</v>
      </c>
      <c r="O30" s="28">
        <f t="shared" si="7"/>
        <v>0.375</v>
      </c>
      <c r="P30" s="28">
        <f t="shared" si="3"/>
        <v>0.75</v>
      </c>
      <c r="Q30" s="116">
        <f>PRODUCT(NodeProb_WLL3!C57:G57)</f>
        <v>3.6039210104201101E-2</v>
      </c>
      <c r="R30" s="116">
        <f t="shared" si="8"/>
        <v>2.7029407578150824E-2</v>
      </c>
      <c r="S30" s="295"/>
    </row>
    <row r="31" spans="1:21" x14ac:dyDescent="0.25">
      <c r="A31" s="297"/>
      <c r="B31">
        <v>29</v>
      </c>
      <c r="D31">
        <v>2</v>
      </c>
      <c r="E31">
        <v>4</v>
      </c>
      <c r="F31" s="224">
        <f>$B$108*(1)</f>
        <v>1</v>
      </c>
      <c r="G31" s="221">
        <f>$B$110*(1)</f>
        <v>1</v>
      </c>
      <c r="H31" s="221">
        <f>$B$108*($B$68)</f>
        <v>0.5</v>
      </c>
      <c r="I31" s="225">
        <f>$B$110*($B$68)</f>
        <v>0.5</v>
      </c>
      <c r="J31" s="28">
        <f t="shared" si="0"/>
        <v>0.5</v>
      </c>
      <c r="K31" s="28">
        <f t="shared" si="1"/>
        <v>0.5</v>
      </c>
      <c r="L31" s="108">
        <f t="shared" si="4"/>
        <v>0.5</v>
      </c>
      <c r="M31" s="30">
        <f t="shared" si="5"/>
        <v>0.5</v>
      </c>
      <c r="N31" s="28">
        <f t="shared" si="6"/>
        <v>0.25</v>
      </c>
      <c r="O31" s="28">
        <f t="shared" si="7"/>
        <v>0.25</v>
      </c>
      <c r="P31" s="28">
        <f t="shared" si="3"/>
        <v>0.5</v>
      </c>
      <c r="Q31" s="116">
        <f>PRODUCT(NodeProb_WLL3!C59:G59)</f>
        <v>0</v>
      </c>
      <c r="R31" s="116">
        <f t="shared" si="8"/>
        <v>0</v>
      </c>
      <c r="S31" s="295"/>
    </row>
    <row r="32" spans="1:21" x14ac:dyDescent="0.25">
      <c r="A32" s="297"/>
      <c r="B32">
        <v>30</v>
      </c>
      <c r="D32">
        <v>2</v>
      </c>
      <c r="E32">
        <v>4</v>
      </c>
      <c r="F32" s="224">
        <f>$B$108*(1)</f>
        <v>1</v>
      </c>
      <c r="G32" s="221">
        <f>$B$110*(1)</f>
        <v>1</v>
      </c>
      <c r="H32" s="221">
        <f>$B$108*($B$68)</f>
        <v>0.5</v>
      </c>
      <c r="I32" s="225">
        <f>$B$110*($B$68)</f>
        <v>0.5</v>
      </c>
      <c r="J32" s="28">
        <f t="shared" si="0"/>
        <v>0.5</v>
      </c>
      <c r="K32" s="28">
        <f t="shared" si="1"/>
        <v>0.5</v>
      </c>
      <c r="L32" s="108">
        <f t="shared" si="4"/>
        <v>0.5</v>
      </c>
      <c r="M32" s="30">
        <f t="shared" si="5"/>
        <v>0.5</v>
      </c>
      <c r="N32" s="28">
        <f t="shared" si="6"/>
        <v>0.25</v>
      </c>
      <c r="O32" s="28">
        <f t="shared" si="7"/>
        <v>0.25</v>
      </c>
      <c r="P32" s="28">
        <f t="shared" si="3"/>
        <v>0.5</v>
      </c>
      <c r="Q32" s="116">
        <f>PRODUCT(NodeProb_WLL3!C61:G61)</f>
        <v>0</v>
      </c>
      <c r="R32" s="116">
        <f t="shared" si="8"/>
        <v>0</v>
      </c>
      <c r="S32" s="295"/>
    </row>
    <row r="33" spans="1:21" x14ac:dyDescent="0.25">
      <c r="A33" s="297"/>
      <c r="B33">
        <v>31</v>
      </c>
      <c r="D33" s="119">
        <v>1</v>
      </c>
      <c r="E33">
        <v>3</v>
      </c>
      <c r="F33" s="224">
        <f>$B$107*($B$74)</f>
        <v>0</v>
      </c>
      <c r="G33" s="221">
        <f>$B$109*($B$71)</f>
        <v>0.5</v>
      </c>
      <c r="H33" s="221">
        <f>$B$107*(0)</f>
        <v>0</v>
      </c>
      <c r="I33" s="225">
        <f>$B$109*($B$74)</f>
        <v>0</v>
      </c>
      <c r="J33" s="28">
        <f t="shared" si="0"/>
        <v>0</v>
      </c>
      <c r="K33" s="28">
        <f t="shared" si="1"/>
        <v>0.5</v>
      </c>
      <c r="L33" s="108">
        <f t="shared" si="4"/>
        <v>0</v>
      </c>
      <c r="M33" s="30">
        <f t="shared" si="5"/>
        <v>1</v>
      </c>
      <c r="N33" s="28">
        <f t="shared" si="6"/>
        <v>0</v>
      </c>
      <c r="O33" s="28">
        <f t="shared" si="7"/>
        <v>0</v>
      </c>
      <c r="P33" s="28">
        <f t="shared" si="3"/>
        <v>0</v>
      </c>
      <c r="Q33" s="116">
        <f>PRODUCT(NodeProb_WLL3!C63:G63)</f>
        <v>5.070167638067484E-2</v>
      </c>
      <c r="R33" s="116">
        <f t="shared" si="8"/>
        <v>0</v>
      </c>
      <c r="S33" s="295"/>
    </row>
    <row r="34" spans="1:21" x14ac:dyDescent="0.25">
      <c r="A34" s="297"/>
      <c r="B34">
        <v>32</v>
      </c>
      <c r="D34" s="119">
        <v>1</v>
      </c>
      <c r="E34">
        <v>3</v>
      </c>
      <c r="F34" s="224">
        <f>$B$107*($B$73)</f>
        <v>0.16666666666666666</v>
      </c>
      <c r="G34" s="221">
        <f>$B$109*($B$68)</f>
        <v>0.5</v>
      </c>
      <c r="H34" s="221">
        <f>$B$107*(0)</f>
        <v>0</v>
      </c>
      <c r="I34" s="225">
        <f>$B$109*($B$73)</f>
        <v>0.16666666666666666</v>
      </c>
      <c r="J34" s="28">
        <f t="shared" si="0"/>
        <v>0</v>
      </c>
      <c r="K34" s="28">
        <f t="shared" si="1"/>
        <v>0.33333333333333337</v>
      </c>
      <c r="L34" s="108">
        <f t="shared" si="4"/>
        <v>0.24999999999999994</v>
      </c>
      <c r="M34" s="30">
        <f t="shared" si="5"/>
        <v>0.75</v>
      </c>
      <c r="N34" s="28">
        <f t="shared" si="6"/>
        <v>4.1666666666666657E-2</v>
      </c>
      <c r="O34" s="28">
        <f t="shared" si="7"/>
        <v>8.3333333333333329E-2</v>
      </c>
      <c r="P34" s="28">
        <f t="shared" si="3"/>
        <v>0.12499999999999999</v>
      </c>
      <c r="Q34" s="116">
        <f>PRODUCT(NodeProb_WLL3!C65:G65)</f>
        <v>5.9920162995342988E-2</v>
      </c>
      <c r="R34" s="116">
        <f t="shared" si="8"/>
        <v>7.4900203744178726E-3</v>
      </c>
      <c r="S34" s="296"/>
    </row>
    <row r="35" spans="1:21" x14ac:dyDescent="0.25">
      <c r="A35" s="297" t="s">
        <v>56</v>
      </c>
      <c r="B35" s="115">
        <v>33</v>
      </c>
      <c r="C35" s="115"/>
      <c r="D35" s="115">
        <v>2</v>
      </c>
      <c r="E35" s="115">
        <v>4</v>
      </c>
      <c r="F35" s="222">
        <f>$B$108*($L$3*$B$68+$M$3*$B$71)</f>
        <v>0.5</v>
      </c>
      <c r="G35" s="117">
        <f>$B$110*($L$4*$B$73+$M$4*$B$74)</f>
        <v>3.5714285714285712E-2</v>
      </c>
      <c r="H35" s="117">
        <f>$B$108*($L$4*$B$73+$M$4*$B$74)</f>
        <v>3.5714285714285712E-2</v>
      </c>
      <c r="I35" s="223">
        <f>$B$110*($L$3*0+$M$3*0)</f>
        <v>0</v>
      </c>
      <c r="J35" s="28">
        <f t="shared" si="0"/>
        <v>0.4642857142857143</v>
      </c>
      <c r="K35" s="28">
        <f t="shared" si="1"/>
        <v>0</v>
      </c>
      <c r="L35" s="108">
        <f t="shared" si="4"/>
        <v>0.96153846153846156</v>
      </c>
      <c r="M35" s="30">
        <f t="shared" si="5"/>
        <v>3.8461538461538436E-2</v>
      </c>
      <c r="N35" s="28">
        <f t="shared" si="6"/>
        <v>1.7857142857142856E-2</v>
      </c>
      <c r="O35" s="28">
        <f t="shared" si="7"/>
        <v>1.3736263736263735E-3</v>
      </c>
      <c r="P35" s="28">
        <f t="shared" si="3"/>
        <v>1.9230769230769228E-2</v>
      </c>
      <c r="Q35" s="117">
        <f>PRODUCT(NodeProb_WLL3!D3:G3)</f>
        <v>6.729974041557997E-2</v>
      </c>
      <c r="R35" s="117">
        <f t="shared" si="8"/>
        <v>1.2942257772226916E-3</v>
      </c>
      <c r="S35" s="298">
        <f>SUM(R35:R50)</f>
        <v>0.41576858986001763</v>
      </c>
      <c r="T35" s="115"/>
      <c r="U35" s="115"/>
    </row>
    <row r="36" spans="1:21" x14ac:dyDescent="0.25">
      <c r="A36" s="297"/>
      <c r="B36">
        <v>34</v>
      </c>
      <c r="D36" s="119">
        <v>1</v>
      </c>
      <c r="E36">
        <v>3</v>
      </c>
      <c r="F36" s="224">
        <f>$B$107*($L$5*$B$72+$M$5*$B$72)</f>
        <v>0.75</v>
      </c>
      <c r="G36" s="221">
        <f>$B$109*($L$6*$B$72+$M$6*$B$72)</f>
        <v>0.75</v>
      </c>
      <c r="H36" s="221">
        <f>$B$107*($L$6*$B$74+$M$6*$B$74)</f>
        <v>0</v>
      </c>
      <c r="I36" s="225">
        <f>$B$109*($L$5*$B$74+$M$5*$B$74)</f>
        <v>0</v>
      </c>
      <c r="J36" s="28">
        <f t="shared" si="0"/>
        <v>0</v>
      </c>
      <c r="K36" s="28">
        <f t="shared" si="1"/>
        <v>0</v>
      </c>
      <c r="L36" s="108">
        <f t="shared" si="4"/>
        <v>0.5</v>
      </c>
      <c r="M36" s="30">
        <f t="shared" si="5"/>
        <v>0.5</v>
      </c>
      <c r="N36" s="28">
        <f t="shared" si="6"/>
        <v>0.375</v>
      </c>
      <c r="O36" s="28">
        <f t="shared" si="7"/>
        <v>0.375</v>
      </c>
      <c r="P36" s="28">
        <f t="shared" si="3"/>
        <v>0.75</v>
      </c>
      <c r="Q36" s="116">
        <f>PRODUCT(NodeProb_WLL3!D7:G7)</f>
        <v>7.2078420208402202E-2</v>
      </c>
      <c r="R36" s="116">
        <f t="shared" si="8"/>
        <v>5.4058815156301648E-2</v>
      </c>
      <c r="S36" s="295"/>
    </row>
    <row r="37" spans="1:21" x14ac:dyDescent="0.25">
      <c r="A37" s="297"/>
      <c r="B37">
        <v>35</v>
      </c>
      <c r="D37" s="119">
        <v>2</v>
      </c>
      <c r="E37">
        <v>4</v>
      </c>
      <c r="F37" s="224">
        <f>$B$108*($L$7*$B$69+$M$7*$B$69)</f>
        <v>0</v>
      </c>
      <c r="G37" s="221">
        <f>$B$110*($L$8*$B$69+$M$8*$B$69)</f>
        <v>0</v>
      </c>
      <c r="H37" s="221">
        <f>$B$108*($L$8*0+$M$8*0)</f>
        <v>0</v>
      </c>
      <c r="I37" s="225">
        <f>$B$110*($L$7*0+$M$7*0)</f>
        <v>0</v>
      </c>
      <c r="J37" s="28">
        <f t="shared" si="0"/>
        <v>0</v>
      </c>
      <c r="K37" s="28">
        <f t="shared" si="1"/>
        <v>0</v>
      </c>
      <c r="L37" s="108">
        <f t="shared" si="4"/>
        <v>0.5</v>
      </c>
      <c r="M37" s="30">
        <f t="shared" si="5"/>
        <v>0.5</v>
      </c>
      <c r="N37" s="28">
        <f t="shared" si="6"/>
        <v>0</v>
      </c>
      <c r="O37" s="28">
        <f t="shared" si="7"/>
        <v>0</v>
      </c>
      <c r="P37" s="28">
        <f t="shared" si="3"/>
        <v>0</v>
      </c>
      <c r="Q37" s="116">
        <f>PRODUCT(NodeProb_WLL3!D11:G11)</f>
        <v>0</v>
      </c>
      <c r="R37" s="116">
        <f t="shared" si="8"/>
        <v>0</v>
      </c>
      <c r="S37" s="295"/>
    </row>
    <row r="38" spans="1:21" x14ac:dyDescent="0.25">
      <c r="A38" s="297"/>
      <c r="B38" s="1">
        <v>36</v>
      </c>
      <c r="C38" s="1"/>
      <c r="D38" s="121">
        <v>1</v>
      </c>
      <c r="E38" s="1">
        <v>3</v>
      </c>
      <c r="F38" s="226">
        <f>$B$107*($L$9*$B$72+$M$9*$B$71)</f>
        <v>0.5</v>
      </c>
      <c r="G38" s="118">
        <f>$B$109*($L$10*1+$M$10*1)</f>
        <v>1</v>
      </c>
      <c r="H38" s="118">
        <f>$B$107*($L$10*$B$73+$M$10*$B$69)</f>
        <v>4.1666666666666657E-2</v>
      </c>
      <c r="I38" s="227">
        <f>$B$109*($L$9*$B$72+$M$9*$B$71)</f>
        <v>0.5</v>
      </c>
      <c r="J38" s="28">
        <f t="shared" si="0"/>
        <v>4.1666666666666657E-2</v>
      </c>
      <c r="K38" s="28">
        <f t="shared" si="1"/>
        <v>0.54166666666666663</v>
      </c>
      <c r="L38" s="108">
        <f t="shared" si="4"/>
        <v>0.45833333333333337</v>
      </c>
      <c r="M38" s="30">
        <f t="shared" si="5"/>
        <v>0.54166666666666663</v>
      </c>
      <c r="N38" s="28">
        <f t="shared" si="6"/>
        <v>0.21006944444444448</v>
      </c>
      <c r="O38" s="28">
        <f t="shared" si="7"/>
        <v>0.22916666666666669</v>
      </c>
      <c r="P38" s="28">
        <f t="shared" si="3"/>
        <v>0.43923611111111116</v>
      </c>
      <c r="Q38" s="118">
        <f>PRODUCT(NodeProb_WLL3!D15:G15)</f>
        <v>0.11062183937601783</v>
      </c>
      <c r="R38" s="118">
        <f t="shared" si="8"/>
        <v>4.8589106531480061E-2</v>
      </c>
      <c r="S38" s="295"/>
      <c r="T38" s="1"/>
      <c r="U38" s="1"/>
    </row>
    <row r="39" spans="1:21" x14ac:dyDescent="0.25">
      <c r="A39" s="297"/>
      <c r="B39">
        <v>37</v>
      </c>
      <c r="D39">
        <v>2</v>
      </c>
      <c r="E39">
        <v>3</v>
      </c>
      <c r="F39" s="222">
        <f>$B$108*($L$11*$B$68+$M$11*$B$71)</f>
        <v>0.5</v>
      </c>
      <c r="G39" s="117">
        <f>$B$109*($L$12*$B$73+$M$12*$B$74)</f>
        <v>3.5714285714285712E-2</v>
      </c>
      <c r="H39" s="117">
        <f>$B$108*($L$12*$B$73+$M$12*$B$74)</f>
        <v>3.5714285714285712E-2</v>
      </c>
      <c r="I39" s="223">
        <f>$B$109*($L$11*0+$M$11*0)</f>
        <v>0</v>
      </c>
      <c r="J39" s="28">
        <f t="shared" si="0"/>
        <v>0.4642857142857143</v>
      </c>
      <c r="K39" s="28">
        <f t="shared" si="1"/>
        <v>0</v>
      </c>
      <c r="L39" s="108">
        <f t="shared" si="4"/>
        <v>0.96153846153846156</v>
      </c>
      <c r="M39" s="30">
        <f t="shared" si="5"/>
        <v>3.8461538461538436E-2</v>
      </c>
      <c r="N39" s="28">
        <f t="shared" si="6"/>
        <v>1.7857142857142856E-2</v>
      </c>
      <c r="O39" s="28">
        <f t="shared" si="7"/>
        <v>1.3736263736263735E-3</v>
      </c>
      <c r="P39" s="28">
        <f t="shared" si="3"/>
        <v>1.9230769230769228E-2</v>
      </c>
      <c r="Q39" s="116">
        <f>PRODUCT(NodeProb_WLL3!D19:G19)</f>
        <v>6.729974041557997E-2</v>
      </c>
      <c r="R39" s="116">
        <f t="shared" si="8"/>
        <v>1.2942257772226916E-3</v>
      </c>
      <c r="S39" s="295"/>
    </row>
    <row r="40" spans="1:21" x14ac:dyDescent="0.25">
      <c r="A40" s="297"/>
      <c r="B40">
        <v>38</v>
      </c>
      <c r="D40" s="119">
        <v>1</v>
      </c>
      <c r="E40">
        <v>4</v>
      </c>
      <c r="F40" s="224">
        <f>$B$107*($L$13*$B$72+$M$13*$B$72)</f>
        <v>0.75</v>
      </c>
      <c r="G40" s="221">
        <f>$B$110*($L$14*$B$72+$M$14*$B$72)</f>
        <v>0.75</v>
      </c>
      <c r="H40" s="221">
        <f>$B$107*($L$14*$B$74+$M$14*$B$74)</f>
        <v>0</v>
      </c>
      <c r="I40" s="225">
        <f>$B$110*($L$13*$B$74+$M$13*$B$74)</f>
        <v>0</v>
      </c>
      <c r="J40" s="28">
        <f t="shared" si="0"/>
        <v>0</v>
      </c>
      <c r="K40" s="28">
        <f t="shared" si="1"/>
        <v>0</v>
      </c>
      <c r="L40" s="108">
        <f t="shared" si="4"/>
        <v>0.5</v>
      </c>
      <c r="M40" s="30">
        <f t="shared" si="5"/>
        <v>0.5</v>
      </c>
      <c r="N40" s="28">
        <f t="shared" si="6"/>
        <v>0.375</v>
      </c>
      <c r="O40" s="28">
        <f t="shared" si="7"/>
        <v>0.375</v>
      </c>
      <c r="P40" s="28">
        <f t="shared" si="3"/>
        <v>0.75</v>
      </c>
      <c r="Q40" s="116">
        <f>PRODUCT(NodeProb_WLL3!D23:G23)</f>
        <v>7.2078420208402202E-2</v>
      </c>
      <c r="R40" s="116">
        <f t="shared" si="8"/>
        <v>5.4058815156301648E-2</v>
      </c>
      <c r="S40" s="295"/>
    </row>
    <row r="41" spans="1:21" x14ac:dyDescent="0.25">
      <c r="A41" s="297"/>
      <c r="B41">
        <v>39</v>
      </c>
      <c r="D41" s="119">
        <v>2</v>
      </c>
      <c r="E41">
        <v>3</v>
      </c>
      <c r="F41" s="224">
        <f>$B$108*($L$15*$B$69+$M$15*$B$69)</f>
        <v>0</v>
      </c>
      <c r="G41" s="221">
        <f>$B$109*($L$16*$B$69+$M$16*$B$69)</f>
        <v>0</v>
      </c>
      <c r="H41" s="221">
        <f>$B$108*($L$16*0+$M$16*0)</f>
        <v>0</v>
      </c>
      <c r="I41" s="225">
        <f>$B$109*($L$15*0+$M$15*0)</f>
        <v>0</v>
      </c>
      <c r="J41" s="28">
        <f t="shared" si="0"/>
        <v>0</v>
      </c>
      <c r="K41" s="28">
        <f t="shared" si="1"/>
        <v>0</v>
      </c>
      <c r="L41" s="108">
        <f t="shared" si="4"/>
        <v>0.5</v>
      </c>
      <c r="M41" s="30">
        <f t="shared" si="5"/>
        <v>0.5</v>
      </c>
      <c r="N41" s="28">
        <f t="shared" si="6"/>
        <v>0</v>
      </c>
      <c r="O41" s="28">
        <f t="shared" si="7"/>
        <v>0</v>
      </c>
      <c r="P41" s="28">
        <f t="shared" si="3"/>
        <v>0</v>
      </c>
      <c r="Q41" s="116">
        <f>PRODUCT(NodeProb_WLL3!D27:G27)</f>
        <v>0</v>
      </c>
      <c r="R41" s="116">
        <f t="shared" si="8"/>
        <v>0</v>
      </c>
      <c r="S41" s="295"/>
    </row>
    <row r="42" spans="1:21" x14ac:dyDescent="0.25">
      <c r="A42" s="297"/>
      <c r="B42" s="1">
        <v>40</v>
      </c>
      <c r="C42" s="1"/>
      <c r="D42" s="121">
        <v>1</v>
      </c>
      <c r="E42" s="1">
        <v>4</v>
      </c>
      <c r="F42" s="226">
        <f>$B$107*($L$17*$B$72+$M$17*$B$71)</f>
        <v>0.5</v>
      </c>
      <c r="G42" s="118">
        <f>$B$110*($L$18*1+$M$18*1)</f>
        <v>1</v>
      </c>
      <c r="H42" s="118">
        <f>$B$107*($L$18*$B$73+$M$18*$B$69)</f>
        <v>4.1666666666666657E-2</v>
      </c>
      <c r="I42" s="227">
        <f>$B$110*($L$17*$B$72+$M$17*$B$71)</f>
        <v>0.5</v>
      </c>
      <c r="J42" s="28">
        <f t="shared" si="0"/>
        <v>4.1666666666666657E-2</v>
      </c>
      <c r="K42" s="28">
        <f t="shared" si="1"/>
        <v>0.54166666666666663</v>
      </c>
      <c r="L42" s="108">
        <f t="shared" si="4"/>
        <v>0.45833333333333337</v>
      </c>
      <c r="M42" s="30">
        <f t="shared" si="5"/>
        <v>0.54166666666666663</v>
      </c>
      <c r="N42" s="28">
        <f t="shared" si="6"/>
        <v>0.21006944444444448</v>
      </c>
      <c r="O42" s="28">
        <f t="shared" si="7"/>
        <v>0.22916666666666669</v>
      </c>
      <c r="P42" s="28">
        <f t="shared" si="3"/>
        <v>0.43923611111111116</v>
      </c>
      <c r="Q42" s="118">
        <f>PRODUCT(NodeProb_WLL3!D31:G31)</f>
        <v>0.11062183937601783</v>
      </c>
      <c r="R42" s="118">
        <f t="shared" si="8"/>
        <v>4.8589106531480061E-2</v>
      </c>
      <c r="S42" s="295"/>
      <c r="T42" s="1"/>
      <c r="U42" s="1"/>
    </row>
    <row r="43" spans="1:21" x14ac:dyDescent="0.25">
      <c r="A43" s="297"/>
      <c r="B43">
        <v>41</v>
      </c>
      <c r="D43">
        <v>1</v>
      </c>
      <c r="E43" s="115">
        <v>4</v>
      </c>
      <c r="F43" s="222">
        <f>$B$107*($L$19*$B$68+$M$19*$B$71)</f>
        <v>0.5</v>
      </c>
      <c r="G43" s="117">
        <f>$B$110*($L$20*$B$73+$M$20*$B$74)</f>
        <v>3.5714285714285712E-2</v>
      </c>
      <c r="H43" s="117">
        <f>$B$107*($L$20*$B$73+$M$20*$B$74)</f>
        <v>3.5714285714285712E-2</v>
      </c>
      <c r="I43" s="223">
        <f>$B$110*($L$19*0+$M$19*0)</f>
        <v>0</v>
      </c>
      <c r="J43" s="28">
        <f t="shared" si="0"/>
        <v>0.4642857142857143</v>
      </c>
      <c r="K43" s="28">
        <f t="shared" si="1"/>
        <v>0</v>
      </c>
      <c r="L43" s="108">
        <f t="shared" si="4"/>
        <v>0.96153846153846156</v>
      </c>
      <c r="M43" s="30">
        <f t="shared" si="5"/>
        <v>3.8461538461538436E-2</v>
      </c>
      <c r="N43" s="28">
        <f t="shared" si="6"/>
        <v>1.7857142857142856E-2</v>
      </c>
      <c r="O43" s="28">
        <f t="shared" si="7"/>
        <v>1.3736263736263735E-3</v>
      </c>
      <c r="P43" s="28">
        <f t="shared" si="3"/>
        <v>1.9230769230769228E-2</v>
      </c>
      <c r="Q43" s="116">
        <f>PRODUCT(NodeProb_WLL3!D35:G35)</f>
        <v>6.729974041557997E-2</v>
      </c>
      <c r="R43" s="116">
        <f t="shared" si="8"/>
        <v>1.2942257772226916E-3</v>
      </c>
      <c r="S43" s="295"/>
    </row>
    <row r="44" spans="1:21" x14ac:dyDescent="0.25">
      <c r="A44" s="297"/>
      <c r="B44">
        <v>42</v>
      </c>
      <c r="D44" s="119">
        <v>2</v>
      </c>
      <c r="E44">
        <v>3</v>
      </c>
      <c r="F44" s="224">
        <f>$B$108*($L$21*$B$72+$M$21*$B$72)</f>
        <v>0.75</v>
      </c>
      <c r="G44" s="221">
        <f>$B$109*($L$22*$B$72+$M$22*$B$72)</f>
        <v>0.75</v>
      </c>
      <c r="H44" s="221">
        <f>$B$108*($L$22*$B$74+$M$22*$B$74)</f>
        <v>0</v>
      </c>
      <c r="I44" s="225">
        <f>$B$109*($L$21*$B$74+$M$21*$B$74)</f>
        <v>0</v>
      </c>
      <c r="J44" s="28">
        <f t="shared" si="0"/>
        <v>0</v>
      </c>
      <c r="K44" s="28">
        <f t="shared" si="1"/>
        <v>0</v>
      </c>
      <c r="L44" s="108">
        <f t="shared" si="4"/>
        <v>0.5</v>
      </c>
      <c r="M44" s="30">
        <f t="shared" si="5"/>
        <v>0.5</v>
      </c>
      <c r="N44" s="28">
        <f t="shared" si="6"/>
        <v>0.375</v>
      </c>
      <c r="O44" s="28">
        <f t="shared" si="7"/>
        <v>0.375</v>
      </c>
      <c r="P44" s="28">
        <f t="shared" si="3"/>
        <v>0.75</v>
      </c>
      <c r="Q44" s="116">
        <f>PRODUCT(NodeProb_WLL3!D39:G39)</f>
        <v>7.2078420208402202E-2</v>
      </c>
      <c r="R44" s="116">
        <f t="shared" si="8"/>
        <v>5.4058815156301648E-2</v>
      </c>
      <c r="S44" s="295"/>
    </row>
    <row r="45" spans="1:21" x14ac:dyDescent="0.25">
      <c r="A45" s="297"/>
      <c r="B45">
        <v>43</v>
      </c>
      <c r="D45" s="119">
        <v>1</v>
      </c>
      <c r="E45">
        <v>4</v>
      </c>
      <c r="F45" s="224">
        <f>$B$107*($L$23*$B$69+$M$23*$B$69)</f>
        <v>0</v>
      </c>
      <c r="G45" s="221">
        <f>$B$110*($L$24*$B$69+$M$24*$B$69)</f>
        <v>0</v>
      </c>
      <c r="H45" s="221">
        <f>$B$107*($L$24*0+$M$24*0)</f>
        <v>0</v>
      </c>
      <c r="I45" s="225">
        <f>$B$110*($L$23*0+$M$23*0)</f>
        <v>0</v>
      </c>
      <c r="J45" s="28">
        <f t="shared" si="0"/>
        <v>0</v>
      </c>
      <c r="K45" s="28">
        <f t="shared" si="1"/>
        <v>0</v>
      </c>
      <c r="L45" s="108">
        <f t="shared" si="4"/>
        <v>0.5</v>
      </c>
      <c r="M45" s="30">
        <f t="shared" si="5"/>
        <v>0.5</v>
      </c>
      <c r="N45" s="28">
        <f t="shared" si="6"/>
        <v>0</v>
      </c>
      <c r="O45" s="28">
        <f t="shared" si="7"/>
        <v>0</v>
      </c>
      <c r="P45" s="28">
        <f t="shared" si="3"/>
        <v>0</v>
      </c>
      <c r="Q45" s="116">
        <f>PRODUCT(NodeProb_WLL3!D43:G43)</f>
        <v>0</v>
      </c>
      <c r="R45" s="116">
        <f t="shared" si="8"/>
        <v>0</v>
      </c>
      <c r="S45" s="295"/>
    </row>
    <row r="46" spans="1:21" x14ac:dyDescent="0.25">
      <c r="A46" s="297"/>
      <c r="B46">
        <v>44</v>
      </c>
      <c r="D46" s="119">
        <v>2</v>
      </c>
      <c r="E46" s="1">
        <v>3</v>
      </c>
      <c r="F46" s="226">
        <f>$B$108*($L$25*$B$72+$M$25*$B$71)</f>
        <v>0.5</v>
      </c>
      <c r="G46" s="118">
        <f>$B$109*($L$26*1+$M$26*1)</f>
        <v>1</v>
      </c>
      <c r="H46" s="118">
        <f>$B$108*($L$26*$B$73+$M$26*$B$69)</f>
        <v>4.1666666666666657E-2</v>
      </c>
      <c r="I46" s="227">
        <f>$B$109*($L$25*$B$72+$M$25*$B$71)</f>
        <v>0.5</v>
      </c>
      <c r="J46" s="28">
        <f t="shared" si="0"/>
        <v>4.1666666666666657E-2</v>
      </c>
      <c r="K46" s="28">
        <f t="shared" si="1"/>
        <v>0.54166666666666663</v>
      </c>
      <c r="L46" s="108">
        <f t="shared" si="4"/>
        <v>0.45833333333333337</v>
      </c>
      <c r="M46" s="30">
        <f t="shared" si="5"/>
        <v>0.54166666666666663</v>
      </c>
      <c r="N46" s="28">
        <f t="shared" si="6"/>
        <v>0.21006944444444448</v>
      </c>
      <c r="O46" s="28">
        <f t="shared" si="7"/>
        <v>0.22916666666666669</v>
      </c>
      <c r="P46" s="28">
        <f t="shared" si="3"/>
        <v>0.43923611111111116</v>
      </c>
      <c r="Q46" s="118">
        <f>PRODUCT(NodeProb_WLL3!D47:G47)</f>
        <v>0.11062183937601783</v>
      </c>
      <c r="R46" s="116">
        <f t="shared" si="8"/>
        <v>4.8589106531480061E-2</v>
      </c>
      <c r="S46" s="295"/>
    </row>
    <row r="47" spans="1:21" x14ac:dyDescent="0.25">
      <c r="A47" s="297"/>
      <c r="B47" s="115">
        <v>45</v>
      </c>
      <c r="C47" s="115"/>
      <c r="D47" s="115">
        <v>1</v>
      </c>
      <c r="E47">
        <v>3</v>
      </c>
      <c r="F47" s="222">
        <f>$B$107*($L$27*$B$68+$M$27*$B$71)</f>
        <v>0.5</v>
      </c>
      <c r="G47" s="117">
        <f>$B$109*($L$28*$B$73+$M$28*$B$74)</f>
        <v>3.5714285714285712E-2</v>
      </c>
      <c r="H47" s="117">
        <f>$B$107*($L$28*$B$73+$M$28*$B$74)</f>
        <v>3.5714285714285712E-2</v>
      </c>
      <c r="I47" s="223">
        <f>$B$109*($L$27*0+$M$27*0)</f>
        <v>0</v>
      </c>
      <c r="J47" s="28">
        <f t="shared" si="0"/>
        <v>0.4642857142857143</v>
      </c>
      <c r="K47" s="28">
        <f t="shared" si="1"/>
        <v>0</v>
      </c>
      <c r="L47" s="108">
        <f t="shared" si="4"/>
        <v>0.96153846153846156</v>
      </c>
      <c r="M47" s="30">
        <f t="shared" si="5"/>
        <v>3.8461538461538436E-2</v>
      </c>
      <c r="N47" s="28">
        <f t="shared" si="6"/>
        <v>1.7857142857142856E-2</v>
      </c>
      <c r="O47" s="28">
        <f t="shared" si="7"/>
        <v>1.3736263736263735E-3</v>
      </c>
      <c r="P47" s="28">
        <f t="shared" si="3"/>
        <v>1.9230769230769228E-2</v>
      </c>
      <c r="Q47" s="116">
        <f>PRODUCT(NodeProb_WLL3!D51:G51)</f>
        <v>6.729974041557997E-2</v>
      </c>
      <c r="R47" s="117">
        <f t="shared" si="8"/>
        <v>1.2942257772226916E-3</v>
      </c>
      <c r="S47" s="295"/>
      <c r="T47" s="115"/>
      <c r="U47" s="115"/>
    </row>
    <row r="48" spans="1:21" x14ac:dyDescent="0.25">
      <c r="A48" s="297"/>
      <c r="B48">
        <v>46</v>
      </c>
      <c r="D48" s="119">
        <v>2</v>
      </c>
      <c r="E48">
        <v>4</v>
      </c>
      <c r="F48" s="224">
        <f>$B$108*($L$29*$B$72+$M$29*$B$72)</f>
        <v>0.75</v>
      </c>
      <c r="G48" s="221">
        <f>$B$110*($L$30*$B$72+$M$30*$B$72)</f>
        <v>0.75</v>
      </c>
      <c r="H48" s="221">
        <f>$B$108*($L$30*$B$74+$M$30*$B$74)</f>
        <v>0</v>
      </c>
      <c r="I48" s="225">
        <f>$B$110*($L$29*$B$74+$M$29*$B$74)</f>
        <v>0</v>
      </c>
      <c r="J48" s="28">
        <f t="shared" si="0"/>
        <v>0</v>
      </c>
      <c r="K48" s="28">
        <f t="shared" si="1"/>
        <v>0</v>
      </c>
      <c r="L48" s="108">
        <f t="shared" si="4"/>
        <v>0.5</v>
      </c>
      <c r="M48" s="30">
        <f t="shared" si="5"/>
        <v>0.5</v>
      </c>
      <c r="N48" s="28">
        <f t="shared" si="6"/>
        <v>0.375</v>
      </c>
      <c r="O48" s="28">
        <f t="shared" si="7"/>
        <v>0.375</v>
      </c>
      <c r="P48" s="28">
        <f t="shared" si="3"/>
        <v>0.75</v>
      </c>
      <c r="Q48" s="116">
        <f>PRODUCT(NodeProb_WLL3!D55:G55)</f>
        <v>7.2078420208402202E-2</v>
      </c>
      <c r="R48" s="116">
        <f t="shared" si="8"/>
        <v>5.4058815156301648E-2</v>
      </c>
      <c r="S48" s="295"/>
    </row>
    <row r="49" spans="1:21" x14ac:dyDescent="0.25">
      <c r="A49" s="297"/>
      <c r="B49">
        <v>47</v>
      </c>
      <c r="D49" s="119">
        <v>1</v>
      </c>
      <c r="E49">
        <v>3</v>
      </c>
      <c r="F49" s="224">
        <f>$B$107*($L$31*$B$69+$M$31*$B$69)</f>
        <v>0</v>
      </c>
      <c r="G49" s="221">
        <f>$B$109*($L$32*$B$69+$M$32*$B$69)</f>
        <v>0</v>
      </c>
      <c r="H49" s="221">
        <f>$B$107*($L$32*0+$M$32*0)</f>
        <v>0</v>
      </c>
      <c r="I49" s="225">
        <f>$B$109*($L$31*0+$M$31*0)</f>
        <v>0</v>
      </c>
      <c r="J49" s="28">
        <f t="shared" si="0"/>
        <v>0</v>
      </c>
      <c r="K49" s="28">
        <f t="shared" si="1"/>
        <v>0</v>
      </c>
      <c r="L49" s="108">
        <f t="shared" si="4"/>
        <v>0.5</v>
      </c>
      <c r="M49" s="30">
        <f t="shared" si="5"/>
        <v>0.5</v>
      </c>
      <c r="N49" s="28">
        <f t="shared" si="6"/>
        <v>0</v>
      </c>
      <c r="O49" s="28">
        <f t="shared" si="7"/>
        <v>0</v>
      </c>
      <c r="P49" s="28">
        <f t="shared" si="3"/>
        <v>0</v>
      </c>
      <c r="Q49" s="116">
        <f>PRODUCT(NodeProb_WLL3!D59:G59)</f>
        <v>0</v>
      </c>
      <c r="R49" s="116">
        <f t="shared" si="8"/>
        <v>0</v>
      </c>
      <c r="S49" s="295"/>
    </row>
    <row r="50" spans="1:21" x14ac:dyDescent="0.25">
      <c r="A50" s="297"/>
      <c r="B50">
        <v>48</v>
      </c>
      <c r="D50" s="119">
        <v>2</v>
      </c>
      <c r="E50" s="1">
        <v>4</v>
      </c>
      <c r="F50" s="226">
        <f>$B$108*($L$33*$B$72+$M$33*$B$71)</f>
        <v>0.5</v>
      </c>
      <c r="G50" s="118">
        <f>$B$110*($L$34*1+$M$34*1)</f>
        <v>1</v>
      </c>
      <c r="H50" s="118">
        <f>$B$108*($L$34*$B$73+$M$34*$B$69)</f>
        <v>4.1666666666666657E-2</v>
      </c>
      <c r="I50" s="227">
        <f>$B$110*($L$33*$B$72+$M$33*$B$71)</f>
        <v>0.5</v>
      </c>
      <c r="J50" s="28">
        <f t="shared" si="0"/>
        <v>4.1666666666666657E-2</v>
      </c>
      <c r="K50" s="28">
        <f t="shared" si="1"/>
        <v>0.54166666666666663</v>
      </c>
      <c r="L50" s="108">
        <f t="shared" si="4"/>
        <v>0.45833333333333337</v>
      </c>
      <c r="M50" s="30">
        <f t="shared" si="5"/>
        <v>0.54166666666666663</v>
      </c>
      <c r="N50" s="28">
        <f t="shared" si="6"/>
        <v>0.21006944444444448</v>
      </c>
      <c r="O50" s="28">
        <f t="shared" si="7"/>
        <v>0.22916666666666669</v>
      </c>
      <c r="P50" s="28">
        <f t="shared" si="3"/>
        <v>0.43923611111111116</v>
      </c>
      <c r="Q50" s="116">
        <f>PRODUCT(NodeProb_WLL3!D63:G63)</f>
        <v>0.11062183937601783</v>
      </c>
      <c r="R50" s="116">
        <f t="shared" si="8"/>
        <v>4.8589106531480061E-2</v>
      </c>
      <c r="S50" s="296"/>
    </row>
    <row r="51" spans="1:21" x14ac:dyDescent="0.25">
      <c r="A51" s="292" t="s">
        <v>57</v>
      </c>
      <c r="B51" s="115">
        <v>49</v>
      </c>
      <c r="C51" s="115"/>
      <c r="D51" s="115">
        <v>1</v>
      </c>
      <c r="E51" s="115">
        <v>4</v>
      </c>
      <c r="F51" s="224">
        <f>$L$35*$J$3+$M$35*$J$4</f>
        <v>0.50961538461538458</v>
      </c>
      <c r="G51" s="224">
        <f>$L$36*$K$5+$M$36*$K$6</f>
        <v>0</v>
      </c>
      <c r="H51" s="224">
        <f>$J$36</f>
        <v>0</v>
      </c>
      <c r="I51" s="224">
        <f>$K$35</f>
        <v>0</v>
      </c>
      <c r="J51" s="28">
        <f t="shared" si="0"/>
        <v>0.50961538461538458</v>
      </c>
      <c r="K51" s="28">
        <f t="shared" si="1"/>
        <v>0</v>
      </c>
      <c r="L51" s="108">
        <f t="shared" si="4"/>
        <v>1</v>
      </c>
      <c r="M51" s="30">
        <f t="shared" si="5"/>
        <v>0</v>
      </c>
      <c r="N51" s="28">
        <f t="shared" si="6"/>
        <v>0</v>
      </c>
      <c r="O51" s="28">
        <f t="shared" si="7"/>
        <v>0</v>
      </c>
      <c r="P51" s="28">
        <f t="shared" si="3"/>
        <v>0</v>
      </c>
      <c r="Q51" s="117">
        <f>PRODUCT(NodeProb_WLL3!E3:G3)</f>
        <v>0.13937816062398217</v>
      </c>
      <c r="R51" s="117">
        <f t="shared" si="8"/>
        <v>0</v>
      </c>
      <c r="S51" s="295">
        <f>SUM(R51:R58)</f>
        <v>0.17168267369489296</v>
      </c>
      <c r="T51" s="115"/>
      <c r="U51" s="115"/>
    </row>
    <row r="52" spans="1:21" x14ac:dyDescent="0.25">
      <c r="A52" s="293"/>
      <c r="B52">
        <v>50</v>
      </c>
      <c r="D52" s="119">
        <v>1</v>
      </c>
      <c r="E52">
        <v>4</v>
      </c>
      <c r="F52" s="224">
        <f>$L$37*$J$7+$M$37*$J$8</f>
        <v>0.5</v>
      </c>
      <c r="G52" s="224">
        <f>$L$38*$K$9+$M$38*$K$10</f>
        <v>0.40972222222222221</v>
      </c>
      <c r="H52" s="224">
        <f>$J$38</f>
        <v>4.1666666666666657E-2</v>
      </c>
      <c r="I52" s="224">
        <f>$K$37</f>
        <v>0</v>
      </c>
      <c r="J52" s="28">
        <f t="shared" si="0"/>
        <v>9.027777777777779E-2</v>
      </c>
      <c r="K52" s="28">
        <f t="shared" si="1"/>
        <v>0</v>
      </c>
      <c r="L52" s="108">
        <f t="shared" si="4"/>
        <v>0.55303030303030309</v>
      </c>
      <c r="M52" s="30">
        <f t="shared" si="5"/>
        <v>0.44696969696969691</v>
      </c>
      <c r="N52" s="28">
        <f t="shared" si="6"/>
        <v>0.2048611111111111</v>
      </c>
      <c r="O52" s="28">
        <f t="shared" si="7"/>
        <v>0.18313341750841747</v>
      </c>
      <c r="P52" s="28">
        <f t="shared" si="3"/>
        <v>0.38799452861952854</v>
      </c>
      <c r="Q52" s="116">
        <f>PRODUCT(NodeProb_WLL3!E11:G11)</f>
        <v>0.11062183937601783</v>
      </c>
      <c r="R52" s="116">
        <f t="shared" si="8"/>
        <v>4.2920668423723239E-2</v>
      </c>
      <c r="S52" s="295"/>
    </row>
    <row r="53" spans="1:21" x14ac:dyDescent="0.25">
      <c r="A53" s="293"/>
      <c r="B53">
        <v>51</v>
      </c>
      <c r="D53" s="119">
        <v>1</v>
      </c>
      <c r="E53">
        <v>3</v>
      </c>
      <c r="F53" s="224">
        <f>$L$39*$J$11+$M$39*$J$12</f>
        <v>0.50961538461538458</v>
      </c>
      <c r="G53" s="224">
        <f>$L$40*$K$13+$M$40*$K$14</f>
        <v>0</v>
      </c>
      <c r="H53" s="224">
        <f>$J$40</f>
        <v>0</v>
      </c>
      <c r="I53" s="224">
        <f>$K$39</f>
        <v>0</v>
      </c>
      <c r="J53" s="28">
        <f t="shared" si="0"/>
        <v>0.50961538461538458</v>
      </c>
      <c r="K53" s="28">
        <f t="shared" si="1"/>
        <v>0</v>
      </c>
      <c r="L53" s="108">
        <f t="shared" si="4"/>
        <v>1</v>
      </c>
      <c r="M53" s="30">
        <f t="shared" si="5"/>
        <v>0</v>
      </c>
      <c r="N53" s="28">
        <f t="shared" si="6"/>
        <v>0</v>
      </c>
      <c r="O53" s="28">
        <f t="shared" si="7"/>
        <v>0</v>
      </c>
      <c r="P53" s="28">
        <f t="shared" si="3"/>
        <v>0</v>
      </c>
      <c r="Q53" s="116">
        <f>PRODUCT(NodeProb_WLL3!E19:G19)</f>
        <v>0.13937816062398217</v>
      </c>
      <c r="R53" s="116">
        <f t="shared" si="8"/>
        <v>0</v>
      </c>
      <c r="S53" s="295"/>
    </row>
    <row r="54" spans="1:21" x14ac:dyDescent="0.25">
      <c r="A54" s="293"/>
      <c r="B54">
        <v>52</v>
      </c>
      <c r="D54" s="119">
        <v>1</v>
      </c>
      <c r="E54">
        <v>3</v>
      </c>
      <c r="F54" s="224">
        <f>$L$41*$J$15+$M$41*$J$16</f>
        <v>0.5</v>
      </c>
      <c r="G54" s="224">
        <f>$L$42*$K$17+$M$42*$K$18</f>
        <v>0.40972222222222221</v>
      </c>
      <c r="H54" s="224">
        <f>$J$42</f>
        <v>4.1666666666666657E-2</v>
      </c>
      <c r="I54" s="224">
        <f>$K$41</f>
        <v>0</v>
      </c>
      <c r="J54" s="28">
        <f t="shared" si="0"/>
        <v>9.027777777777779E-2</v>
      </c>
      <c r="K54" s="28">
        <f t="shared" si="1"/>
        <v>0</v>
      </c>
      <c r="L54" s="108">
        <f t="shared" si="4"/>
        <v>0.55303030303030309</v>
      </c>
      <c r="M54" s="30">
        <f t="shared" si="5"/>
        <v>0.44696969696969691</v>
      </c>
      <c r="N54" s="28">
        <f t="shared" si="6"/>
        <v>0.2048611111111111</v>
      </c>
      <c r="O54" s="28">
        <f t="shared" si="7"/>
        <v>0.18313341750841747</v>
      </c>
      <c r="P54" s="28">
        <f t="shared" si="3"/>
        <v>0.38799452861952854</v>
      </c>
      <c r="Q54" s="116">
        <f>PRODUCT(NodeProb_WLL3!E27:G27)</f>
        <v>0.11062183937601783</v>
      </c>
      <c r="R54" s="116">
        <f t="shared" si="8"/>
        <v>4.2920668423723239E-2</v>
      </c>
      <c r="S54" s="295"/>
    </row>
    <row r="55" spans="1:21" x14ac:dyDescent="0.25">
      <c r="A55" s="293"/>
      <c r="B55">
        <v>53</v>
      </c>
      <c r="D55" s="119">
        <v>2</v>
      </c>
      <c r="E55">
        <v>4</v>
      </c>
      <c r="F55" s="224">
        <f>$L$43*$J$19+$M$43*$J$20</f>
        <v>0.50961538461538458</v>
      </c>
      <c r="G55" s="224">
        <f>$L$44*$K$21+$M$44*$K$22</f>
        <v>0</v>
      </c>
      <c r="H55" s="224">
        <f>$J$44</f>
        <v>0</v>
      </c>
      <c r="I55" s="224">
        <f>$K$43</f>
        <v>0</v>
      </c>
      <c r="J55" s="28">
        <f t="shared" si="0"/>
        <v>0.50961538461538458</v>
      </c>
      <c r="K55" s="28">
        <f t="shared" si="1"/>
        <v>0</v>
      </c>
      <c r="L55" s="108">
        <f t="shared" si="4"/>
        <v>1</v>
      </c>
      <c r="M55" s="30">
        <f t="shared" si="5"/>
        <v>0</v>
      </c>
      <c r="N55" s="28">
        <f t="shared" si="6"/>
        <v>0</v>
      </c>
      <c r="O55" s="28">
        <f t="shared" si="7"/>
        <v>0</v>
      </c>
      <c r="P55" s="28">
        <f t="shared" si="3"/>
        <v>0</v>
      </c>
      <c r="Q55" s="116">
        <f>PRODUCT(NodeProb_WLL3!E35:G35)</f>
        <v>0.13937816062398217</v>
      </c>
      <c r="R55" s="116">
        <f t="shared" si="8"/>
        <v>0</v>
      </c>
      <c r="S55" s="295"/>
    </row>
    <row r="56" spans="1:21" x14ac:dyDescent="0.25">
      <c r="A56" s="293"/>
      <c r="B56">
        <v>54</v>
      </c>
      <c r="D56" s="119">
        <v>2</v>
      </c>
      <c r="E56">
        <v>4</v>
      </c>
      <c r="F56" s="224">
        <f>$L$45*$J$23+$M$45*$J$24</f>
        <v>0.5</v>
      </c>
      <c r="G56" s="224">
        <f>$L$46*$K$25+$M$46*$K$26</f>
        <v>0.40972222222222221</v>
      </c>
      <c r="H56" s="224">
        <f>$J$46</f>
        <v>4.1666666666666657E-2</v>
      </c>
      <c r="I56" s="224">
        <f>$K$45</f>
        <v>0</v>
      </c>
      <c r="J56" s="28">
        <f t="shared" si="0"/>
        <v>9.027777777777779E-2</v>
      </c>
      <c r="K56" s="28">
        <f t="shared" si="1"/>
        <v>0</v>
      </c>
      <c r="L56" s="108">
        <f t="shared" si="4"/>
        <v>0.55303030303030309</v>
      </c>
      <c r="M56" s="30">
        <f t="shared" si="5"/>
        <v>0.44696969696969691</v>
      </c>
      <c r="N56" s="28">
        <f t="shared" si="6"/>
        <v>0.2048611111111111</v>
      </c>
      <c r="O56" s="28">
        <f t="shared" si="7"/>
        <v>0.18313341750841747</v>
      </c>
      <c r="P56" s="28">
        <f t="shared" si="3"/>
        <v>0.38799452861952854</v>
      </c>
      <c r="Q56" s="116">
        <f>PRODUCT(NodeProb_WLL3!E43:G43)</f>
        <v>0.11062183937601783</v>
      </c>
      <c r="R56" s="116">
        <f t="shared" si="8"/>
        <v>4.2920668423723239E-2</v>
      </c>
      <c r="S56" s="295"/>
    </row>
    <row r="57" spans="1:21" x14ac:dyDescent="0.25">
      <c r="A57" s="293"/>
      <c r="B57">
        <v>55</v>
      </c>
      <c r="D57" s="119">
        <v>2</v>
      </c>
      <c r="E57">
        <v>3</v>
      </c>
      <c r="F57" s="224">
        <f>$L$47*$J$27+$M$47*$J$28</f>
        <v>0.50961538461538458</v>
      </c>
      <c r="G57" s="224">
        <f>$L$48*$K$29+$M$48*$K$30</f>
        <v>0</v>
      </c>
      <c r="H57" s="224">
        <f>$J$48</f>
        <v>0</v>
      </c>
      <c r="I57" s="224">
        <f>$K$47</f>
        <v>0</v>
      </c>
      <c r="J57" s="28">
        <f>IF(AND($F57-$H57&gt;0,$G57-$I57=0),$F57,IF(AND($F57-$H57=0,$G57-$I57&gt;0),$H57,IF(AND($F57-$H57=0,$G57-$I57=0),$F57,IF(AND($F57-$H57&gt;0,$G57-$I57&gt;0,($F57-$H57)&gt;=($G57-$I57)),$F57-($G57-$I57),IF(AND($F57-$H57&gt;0,$G57-$I57&gt;0,($F57-$H57)&lt;($G57-$I57)),$H57,IF(AND(($F57-$H57)&lt;0,($G57-$I57)&lt;0, ($F57-$H57)&gt;($G57-$I57)), $F57,IF(AND(($F57-$H57)&lt;0,($G57-$I57)&lt;0, ($F57-$H57)&lt;($G57-$I57)), $H57,IF(AND(($F57-$H57)&lt;0,($G57-$I57)&lt;0, ($F57-$H57)=($G57-$I57)),0.5*$F57+0.5*$H57,IF(AND($F57-$H57&lt;0,$G57-$I57&gt;=0),$H57,IF(AND($F57-$H57&gt;=0,$G57-$I57&lt;0),$F57,"Fehler"))))))))))</f>
        <v>0.50961538461538458</v>
      </c>
      <c r="K57" s="28">
        <f>IF(AND($F57-$H57&gt;0,$G57-$I57=0),$I57,IF(AND($F57-$H57=0,$G57-$I57&gt;0),$G57,IF(AND($F57-$H57=0,$G57-$I57=0),$G57,IF(AND($F57-$H57&gt;0,$G57-$I57&gt;0,($F57-$H57)&gt;=($G57-$I57)),$I57,IF(AND($F57-$H57&gt;0,$G57-$I57&gt;0,($F57-$H57)&lt;($G57-$I57)),$G57-($F57-$H57),IF(AND(($F57-$H57)&lt;0,($G57-$I57)&lt;0, ($F57-$H57)&gt;($G57-$I57)), $I57,IF(AND(($F57-$H57)&lt;0,($G57-$I57)&lt;0, ($F57-$H57)&lt;($G57-$I57)), $G57,IF(AND(($F57-$H57)&lt;0,($G57-$I57)&lt;0, ($F57-$H57)=($G57-$I57)),0.5*$G57+0.5*$I57,IF(AND($F57-$H57&lt;0,$G57-$I57&gt;=0),$G57,IF(AND($F57-$H57&gt;=0,$G57-$I57&lt;0),$I57,"Fehler"))))))))))</f>
        <v>0</v>
      </c>
      <c r="L57" s="108">
        <f t="shared" si="4"/>
        <v>1</v>
      </c>
      <c r="M57" s="30">
        <f t="shared" si="5"/>
        <v>0</v>
      </c>
      <c r="N57" s="28">
        <f t="shared" si="6"/>
        <v>0</v>
      </c>
      <c r="O57" s="28">
        <f t="shared" si="7"/>
        <v>0</v>
      </c>
      <c r="P57" s="28">
        <f t="shared" si="3"/>
        <v>0</v>
      </c>
      <c r="Q57" s="116">
        <f>PRODUCT(NodeProb_WLL3!E51:G51)</f>
        <v>0.13937816062398217</v>
      </c>
      <c r="R57" s="116">
        <f t="shared" si="8"/>
        <v>0</v>
      </c>
      <c r="S57" s="295"/>
    </row>
    <row r="58" spans="1:21" x14ac:dyDescent="0.25">
      <c r="A58" s="294"/>
      <c r="B58">
        <v>56</v>
      </c>
      <c r="D58" s="119">
        <v>2</v>
      </c>
      <c r="E58">
        <v>3</v>
      </c>
      <c r="F58" s="224">
        <f>$L$49*$J$31+$M$49*$J$32</f>
        <v>0.5</v>
      </c>
      <c r="G58" s="224">
        <f>$L$50*$K$33+$M$50*$K$34</f>
        <v>0.40972222222222221</v>
      </c>
      <c r="H58" s="224">
        <f>$J$50</f>
        <v>4.1666666666666657E-2</v>
      </c>
      <c r="I58" s="224">
        <f>$K$49</f>
        <v>0</v>
      </c>
      <c r="J58" s="28">
        <f t="shared" ref="J58:J65" si="9">IF(AND($F58-$H58&gt;0,$G58-$I58=0),$F58,IF(AND($F58-$H58=0,$G58-$I58&gt;0),$H58,IF(AND($F58-$H58=0,$G58-$I58=0),$F58,IF(AND($F58-$H58&gt;0,$G58-$I58&gt;0,($F58-$H58)&gt;=($G58-$I58)),$F58-($G58-$I58),IF(AND($F58-$H58&gt;0,$G58-$I58&gt;0,($F58-$H58)&lt;($G58-$I58)),$H58,IF(AND(($F58-$H58)&lt;0,($G58-$I58)&lt;0, ($F58-$H58)&gt;($G58-$I58)), $F58,IF(AND(($F58-$H58)&lt;0,($G58-$I58)&lt;0, ($F58-$H58)&lt;($G58-$I58)), $H58,IF(AND(($F58-$H58)&lt;0,($G58-$I58)&lt;0, ($F58-$H58)=($G58-$I58)),0.5*$F58+0.5*$H58,IF(AND($F58-$H58&lt;0,$G58-$I58&gt;=0),$H58,IF(AND($F58-$H58&gt;=0,$G58-$I58&lt;0),$F58,"Fehler"))))))))))</f>
        <v>9.027777777777779E-2</v>
      </c>
      <c r="K58" s="28">
        <f t="shared" ref="K58:K65" si="10">IF(AND($F58-$H58&gt;0,$G58-$I58=0),$I58,IF(AND($F58-$H58=0,$G58-$I58&gt;0),$G58,IF(AND($F58-$H58=0,$G58-$I58=0),$G58,IF(AND($F58-$H58&gt;0,$G58-$I58&gt;0,($F58-$H58)&gt;=($G58-$I58)),$I58,IF(AND($F58-$H58&gt;0,$G58-$I58&gt;0,($F58-$H58)&lt;($G58-$I58)),$G58-($F58-$H58),IF(AND(($F58-$H58)&lt;0,($G58-$I58)&lt;0, ($F58-$H58)&gt;($G58-$I58)), $I58,IF(AND(($F58-$H58)&lt;0,($G58-$I58)&lt;0, ($F58-$H58)&lt;($G58-$I58)), $G58,IF(AND(($F58-$H58)&lt;0,($G58-$I58)&lt;0, ($F58-$H58)=($G58-$I58)),0.5*$G58+0.5*$I58,IF(AND($F58-$H58&lt;0,$G58-$I58&gt;=0),$G58,IF(AND($F58-$H58&gt;=0,$G58-$I58&lt;0),$I58,"Fehler"))))))))))</f>
        <v>0</v>
      </c>
      <c r="L58" s="108">
        <f t="shared" si="4"/>
        <v>0.55303030303030309</v>
      </c>
      <c r="M58" s="30">
        <f t="shared" si="5"/>
        <v>0.44696969696969691</v>
      </c>
      <c r="N58" s="28">
        <f t="shared" si="6"/>
        <v>0.2048611111111111</v>
      </c>
      <c r="O58" s="28">
        <f t="shared" si="7"/>
        <v>0.18313341750841747</v>
      </c>
      <c r="P58" s="28">
        <f t="shared" si="3"/>
        <v>0.38799452861952854</v>
      </c>
      <c r="Q58" s="116">
        <f>PRODUCT(NodeProb_WLL3!E59:G59)</f>
        <v>0.11062183937601783</v>
      </c>
      <c r="R58" s="116">
        <f t="shared" si="8"/>
        <v>4.2920668423723239E-2</v>
      </c>
      <c r="S58" s="296"/>
    </row>
    <row r="59" spans="1:21" x14ac:dyDescent="0.25">
      <c r="A59" s="292" t="s">
        <v>58</v>
      </c>
      <c r="B59" s="115">
        <v>57</v>
      </c>
      <c r="C59" s="115"/>
      <c r="D59" s="115">
        <v>2</v>
      </c>
      <c r="E59" s="115">
        <v>3</v>
      </c>
      <c r="F59" s="222">
        <f>$L$51*$J$35+$M$51*($L$36*$J$5+$M$36*$J$6)</f>
        <v>0.4642857142857143</v>
      </c>
      <c r="G59" s="117">
        <f>$L$52*($L$37*$K$7+$M$37*$K$8)+$M$52*$K$38</f>
        <v>0.51862373737373735</v>
      </c>
      <c r="H59" s="117">
        <f>$L$52*$J$37+$M$52*($L$38*$J$9+$M$38*$J$10)</f>
        <v>0</v>
      </c>
      <c r="I59" s="223">
        <f>$L$51*($L$35*$K$3+$M$35*$K$4)+$M$51*$K$36</f>
        <v>1.9230769230769218E-2</v>
      </c>
      <c r="J59" s="28">
        <f t="shared" si="9"/>
        <v>0</v>
      </c>
      <c r="K59" s="28">
        <f t="shared" si="10"/>
        <v>5.4338023088023046E-2</v>
      </c>
      <c r="L59" s="108">
        <f t="shared" si="4"/>
        <v>0.46485007189047645</v>
      </c>
      <c r="M59" s="30">
        <f t="shared" si="5"/>
        <v>0.53514992810952355</v>
      </c>
      <c r="N59" s="28">
        <f t="shared" si="6"/>
        <v>0.2158232476634355</v>
      </c>
      <c r="O59" s="28">
        <f t="shared" si="7"/>
        <v>0.23214285714285715</v>
      </c>
      <c r="P59" s="28">
        <f t="shared" si="3"/>
        <v>0.44796610480629262</v>
      </c>
      <c r="Q59" s="117">
        <f>PRODUCT(NodeProb_WLL3!F3:G3)</f>
        <v>0.25</v>
      </c>
      <c r="R59" s="117">
        <f t="shared" si="8"/>
        <v>0.11199152620157315</v>
      </c>
      <c r="S59" s="295">
        <f>SUM(R59:R62)</f>
        <v>0.44796610480629262</v>
      </c>
      <c r="T59" s="115"/>
      <c r="U59" s="115"/>
    </row>
    <row r="60" spans="1:21" x14ac:dyDescent="0.25">
      <c r="A60" s="293"/>
      <c r="B60">
        <v>58</v>
      </c>
      <c r="D60" s="119">
        <v>2</v>
      </c>
      <c r="E60">
        <v>4</v>
      </c>
      <c r="F60" s="224">
        <f>$L$53*$J$39+$M$53*($L$40*$J$9+$M$40*$J$10)</f>
        <v>0.4642857142857143</v>
      </c>
      <c r="G60" s="221">
        <f>$L$54*($L$41*$K$15+$M$41*$K$16)+$M$54*$K$42</f>
        <v>0.51862373737373735</v>
      </c>
      <c r="H60" s="221">
        <f>$L$54*$J$41+$M$54*($L$42*$J$17+$M$42*$J$18)</f>
        <v>0</v>
      </c>
      <c r="I60" s="225">
        <f>$L$53*($L$39*$K$11+$M$39*$K$12)+$M$53*$K$40</f>
        <v>1.9230769230769218E-2</v>
      </c>
      <c r="J60" s="28">
        <f t="shared" si="9"/>
        <v>0</v>
      </c>
      <c r="K60" s="28">
        <f t="shared" si="10"/>
        <v>5.4338023088023046E-2</v>
      </c>
      <c r="L60" s="108">
        <f t="shared" si="4"/>
        <v>0.46485007189047645</v>
      </c>
      <c r="M60" s="30">
        <f t="shared" si="5"/>
        <v>0.53514992810952355</v>
      </c>
      <c r="N60" s="28">
        <f t="shared" si="6"/>
        <v>0.2158232476634355</v>
      </c>
      <c r="O60" s="28">
        <f t="shared" si="7"/>
        <v>0.23214285714285715</v>
      </c>
      <c r="P60" s="28">
        <f t="shared" si="3"/>
        <v>0.44796610480629262</v>
      </c>
      <c r="Q60" s="116">
        <f>PRODUCT(NodeProb_WLL3!F19:G19)</f>
        <v>0.25</v>
      </c>
      <c r="R60" s="116">
        <f t="shared" si="8"/>
        <v>0.11199152620157315</v>
      </c>
      <c r="S60" s="295"/>
    </row>
    <row r="61" spans="1:21" x14ac:dyDescent="0.25">
      <c r="A61" s="293"/>
      <c r="B61">
        <v>59</v>
      </c>
      <c r="D61" s="119">
        <v>1</v>
      </c>
      <c r="E61">
        <v>3</v>
      </c>
      <c r="F61" s="224">
        <f>$L$55*$J$43+$M$55*($L$44*$J$17+$M$44*$J$18)</f>
        <v>0.4642857142857143</v>
      </c>
      <c r="G61" s="221">
        <f>$L$56*($L$45*$K$23+$M$45*$K$24)+$M$56*$K$46</f>
        <v>0.51862373737373735</v>
      </c>
      <c r="H61" s="221">
        <f>$L$56*$J$45+$M$56*($L$46*$J$25+$M$46*$J$26)</f>
        <v>0</v>
      </c>
      <c r="I61" s="225">
        <f>$L$55*($L$43*$K$19+$M$43*$K$20)+$M$55*$K$44</f>
        <v>1.9230769230769218E-2</v>
      </c>
      <c r="J61" s="28">
        <f t="shared" si="9"/>
        <v>0</v>
      </c>
      <c r="K61" s="28">
        <f t="shared" si="10"/>
        <v>5.4338023088023046E-2</v>
      </c>
      <c r="L61" s="108">
        <f t="shared" si="4"/>
        <v>0.46485007189047645</v>
      </c>
      <c r="M61" s="30">
        <f t="shared" si="5"/>
        <v>0.53514992810952355</v>
      </c>
      <c r="N61" s="28">
        <f t="shared" si="6"/>
        <v>0.2158232476634355</v>
      </c>
      <c r="O61" s="28">
        <f t="shared" si="7"/>
        <v>0.23214285714285715</v>
      </c>
      <c r="P61" s="28">
        <f t="shared" si="3"/>
        <v>0.44796610480629262</v>
      </c>
      <c r="Q61" s="116">
        <f>PRODUCT(NodeProb_WLL3!F35:G35)</f>
        <v>0.25</v>
      </c>
      <c r="R61" s="116">
        <f t="shared" si="8"/>
        <v>0.11199152620157315</v>
      </c>
      <c r="S61" s="295"/>
    </row>
    <row r="62" spans="1:21" x14ac:dyDescent="0.25">
      <c r="A62" s="294"/>
      <c r="B62">
        <v>60</v>
      </c>
      <c r="D62" s="119">
        <v>1</v>
      </c>
      <c r="E62">
        <v>4</v>
      </c>
      <c r="F62" s="226">
        <f>$L$57*$J$47+$M$57*($L$48*$J$25+$M$48*$J$26)</f>
        <v>0.4642857142857143</v>
      </c>
      <c r="G62" s="118">
        <f>$L$58*($L$49*$K$31+$M$49*$K$32)+$M$58*$K$50</f>
        <v>0.51862373737373735</v>
      </c>
      <c r="H62" s="118">
        <f>$L$58*$J$49+$M$58*($L$50*$J$33+$M$50*$J$34)</f>
        <v>0</v>
      </c>
      <c r="I62" s="227">
        <f>$L$57*($L$47*$K$27+$M$47*$K$28)+$M$57*$K$48</f>
        <v>1.9230769230769218E-2</v>
      </c>
      <c r="J62" s="28">
        <f t="shared" si="9"/>
        <v>0</v>
      </c>
      <c r="K62" s="28">
        <f t="shared" si="10"/>
        <v>5.4338023088023046E-2</v>
      </c>
      <c r="L62" s="108">
        <f t="shared" si="4"/>
        <v>0.46485007189047645</v>
      </c>
      <c r="M62" s="30">
        <f t="shared" si="5"/>
        <v>0.53514992810952355</v>
      </c>
      <c r="N62" s="28">
        <f t="shared" si="6"/>
        <v>0.2158232476634355</v>
      </c>
      <c r="O62" s="28">
        <f t="shared" si="7"/>
        <v>0.23214285714285715</v>
      </c>
      <c r="P62" s="28">
        <f t="shared" si="3"/>
        <v>0.44796610480629262</v>
      </c>
      <c r="Q62" s="118">
        <f>PRODUCT(NodeProb_WLL3!F51:G51)</f>
        <v>0.25</v>
      </c>
      <c r="R62" s="116">
        <f t="shared" si="8"/>
        <v>0.11199152620157315</v>
      </c>
      <c r="S62" s="296"/>
    </row>
    <row r="63" spans="1:21" x14ac:dyDescent="0.25">
      <c r="A63" s="292" t="s">
        <v>59</v>
      </c>
      <c r="B63" s="115">
        <v>61</v>
      </c>
      <c r="C63" s="115"/>
      <c r="D63" s="115">
        <v>3</v>
      </c>
      <c r="E63" s="115">
        <v>4</v>
      </c>
      <c r="F63" s="224">
        <f>$K$59</f>
        <v>5.4338023088023046E-2</v>
      </c>
      <c r="G63" s="221">
        <f>$K$60</f>
        <v>5.4338023088023046E-2</v>
      </c>
      <c r="H63" s="221">
        <f>$L$60*$K$53+$M$60*$K$54</f>
        <v>0</v>
      </c>
      <c r="I63" s="225">
        <f>$L$59*$K$51+$M$59*$K$52</f>
        <v>0</v>
      </c>
      <c r="J63" s="28">
        <f t="shared" si="9"/>
        <v>0</v>
      </c>
      <c r="K63" s="28">
        <f t="shared" si="10"/>
        <v>0</v>
      </c>
      <c r="L63" s="108">
        <f t="shared" si="4"/>
        <v>0.5</v>
      </c>
      <c r="M63" s="30">
        <f t="shared" si="5"/>
        <v>0.5</v>
      </c>
      <c r="N63" s="28">
        <f t="shared" si="6"/>
        <v>2.7169011544011523E-2</v>
      </c>
      <c r="O63" s="28">
        <f t="shared" si="7"/>
        <v>2.7169011544011523E-2</v>
      </c>
      <c r="P63" s="28">
        <f t="shared" si="3"/>
        <v>5.4338023088023046E-2</v>
      </c>
      <c r="Q63" s="117">
        <f>NodeProb_WLL3!G3</f>
        <v>0.5</v>
      </c>
      <c r="R63" s="117">
        <f t="shared" si="8"/>
        <v>2.7169011544011523E-2</v>
      </c>
      <c r="S63" s="295">
        <f>SUM(R63:R64)</f>
        <v>5.4338023088023046E-2</v>
      </c>
      <c r="T63" s="115"/>
      <c r="U63" s="115"/>
    </row>
    <row r="64" spans="1:21" x14ac:dyDescent="0.25">
      <c r="A64" s="294"/>
      <c r="B64">
        <v>62</v>
      </c>
      <c r="D64" s="119">
        <v>3</v>
      </c>
      <c r="E64">
        <v>4</v>
      </c>
      <c r="F64" s="226">
        <f>$K$61</f>
        <v>5.4338023088023046E-2</v>
      </c>
      <c r="G64" s="118">
        <f>$K$62</f>
        <v>5.4338023088023046E-2</v>
      </c>
      <c r="H64" s="118">
        <f>$L$62*$K$57+$M$62*$K$58</f>
        <v>0</v>
      </c>
      <c r="I64" s="227">
        <f>$L$61*$K$55+$M$61*$K$56</f>
        <v>0</v>
      </c>
      <c r="J64" s="28">
        <f t="shared" si="9"/>
        <v>0</v>
      </c>
      <c r="K64" s="28">
        <f t="shared" si="10"/>
        <v>0</v>
      </c>
      <c r="L64" s="108">
        <f t="shared" si="4"/>
        <v>0.5</v>
      </c>
      <c r="M64" s="30">
        <f t="shared" si="5"/>
        <v>0.5</v>
      </c>
      <c r="N64" s="28">
        <f t="shared" si="6"/>
        <v>2.7169011544011523E-2</v>
      </c>
      <c r="O64" s="28">
        <f t="shared" si="7"/>
        <v>2.7169011544011523E-2</v>
      </c>
      <c r="P64" s="28">
        <f t="shared" si="3"/>
        <v>5.4338023088023046E-2</v>
      </c>
      <c r="Q64" s="116">
        <f>NodeProb_WLL3!G35</f>
        <v>0.5</v>
      </c>
      <c r="R64" s="116">
        <f t="shared" si="8"/>
        <v>2.7169011544011523E-2</v>
      </c>
      <c r="S64" s="295"/>
    </row>
    <row r="65" spans="1:21" x14ac:dyDescent="0.25">
      <c r="A65" s="122" t="s">
        <v>60</v>
      </c>
      <c r="B65" s="123">
        <v>63</v>
      </c>
      <c r="C65" s="123"/>
      <c r="D65" s="123">
        <v>1</v>
      </c>
      <c r="E65" s="123">
        <v>2</v>
      </c>
      <c r="F65" s="118">
        <f>$L$63*($L$59*$J$51+$M$59*$J$52)+$M$63*($L$60*$J$53+$M$60*$J$54)</f>
        <v>0.28520689446261965</v>
      </c>
      <c r="G65" s="118">
        <f>$L$64*($L$61*$J$55+$M$61*$J$56)+$M$64*($L$62*$J$57+$M$62*$J$58)</f>
        <v>0.28520689446261965</v>
      </c>
      <c r="H65" s="118">
        <f>$L$64*$J$61+$M$64*$J$62</f>
        <v>0</v>
      </c>
      <c r="I65" s="118">
        <f>$L$63*$J$59+$M$63*$J$60</f>
        <v>0</v>
      </c>
      <c r="J65" s="28">
        <f t="shared" si="9"/>
        <v>0</v>
      </c>
      <c r="K65" s="28">
        <f t="shared" si="10"/>
        <v>0</v>
      </c>
      <c r="L65" s="108">
        <f t="shared" si="4"/>
        <v>0.5</v>
      </c>
      <c r="M65" s="30">
        <f t="shared" si="5"/>
        <v>0.5</v>
      </c>
      <c r="N65" s="28">
        <f t="shared" si="6"/>
        <v>0.14260344723130983</v>
      </c>
      <c r="O65" s="28">
        <f t="shared" si="7"/>
        <v>0.14260344723130983</v>
      </c>
      <c r="P65" s="28">
        <f t="shared" si="3"/>
        <v>0.28520689446261965</v>
      </c>
      <c r="Q65" s="124">
        <v>1</v>
      </c>
      <c r="R65" s="124">
        <f t="shared" si="8"/>
        <v>0.28520689446261965</v>
      </c>
      <c r="S65" s="125">
        <f>R65</f>
        <v>0.28520689446261965</v>
      </c>
      <c r="T65" s="123"/>
      <c r="U65" s="123"/>
    </row>
    <row r="66" spans="1:21" x14ac:dyDescent="0.25">
      <c r="F66" s="113"/>
      <c r="G66" s="113"/>
      <c r="H66" s="113"/>
      <c r="I66" s="113"/>
      <c r="J66" s="113"/>
      <c r="K66" s="113"/>
      <c r="L66" s="113"/>
      <c r="M66" s="113"/>
      <c r="N66" s="113"/>
      <c r="O66" s="113"/>
      <c r="P66" s="113"/>
      <c r="R66" s="126" t="s">
        <v>17</v>
      </c>
      <c r="S66" s="127">
        <f>SUM(S3:S65)</f>
        <v>1.7524290997244543</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1.1682860664829695</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LxGckucI4Q+kRqcMuyDjSBt7B1XwfNr+CZaxlj4/Wai/B8f70uI4BqhUuBV1Ppn68T48f5BVf5K28hNsHIupgQ==" saltValue="4cMaeZ2qSzVfPXTelCAhkA=="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137" priority="2" operator="containsText" text="WAHR">
      <formula>NOT(ISERROR(SEARCH("WAHR",B81)))</formula>
    </cfRule>
    <cfRule type="containsText" dxfId="136" priority="3" operator="containsText" text="FALSCH">
      <formula>NOT(ISERROR(SEARCH("FALSCH",B81)))</formula>
    </cfRule>
  </conditionalFormatting>
  <conditionalFormatting sqref="I92:J103 L104:M271">
    <cfRule type="expression" dxfId="135" priority="6">
      <formula>IF(#REF!="FALSCH", , )</formula>
    </cfRule>
  </conditionalFormatting>
  <conditionalFormatting sqref="L1:M91">
    <cfRule type="expression" dxfId="134" priority="1">
      <formula>IF(#REF!="FALSCH", , )</formula>
    </cfRule>
  </conditionalFormatting>
  <conditionalFormatting sqref="N2:P2">
    <cfRule type="expression" dxfId="133" priority="4">
      <formula>IF(#REF!="FALSCH", , )</formula>
    </cfRule>
  </conditionalFormatting>
  <conditionalFormatting sqref="R2 T2">
    <cfRule type="expression" dxfId="132" priority="5">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11"/>
  <dimension ref="A1:BG82"/>
  <sheetViews>
    <sheetView zoomScale="85" zoomScaleNormal="85" workbookViewId="0">
      <pane xSplit="1" ySplit="2" topLeftCell="B36"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2"/>
    <col min="2" max="8" width="15.125" style="2" bestFit="1" customWidth="1"/>
    <col min="9" max="9" width="15.125" style="13" customWidth="1"/>
    <col min="10" max="10" width="15.125" style="2" bestFit="1" customWidth="1"/>
    <col min="11" max="11" width="15.125" style="2" customWidth="1"/>
    <col min="12" max="12" width="15.125" style="13" customWidth="1"/>
    <col min="13" max="13" width="10.875" style="2" customWidth="1"/>
    <col min="14" max="14" width="19.25" style="2" bestFit="1" customWidth="1"/>
    <col min="15" max="15" width="15.125" style="13" customWidth="1"/>
    <col min="16" max="16" width="10.875" style="2" customWidth="1"/>
    <col min="17" max="17" width="15.125" style="2" customWidth="1"/>
    <col min="18" max="18" width="15.125" style="13" customWidth="1"/>
    <col min="19" max="19" width="10.875" style="2" customWidth="1"/>
    <col min="20" max="20" width="15.125" style="72" customWidth="1"/>
    <col min="21" max="21" width="20.25" style="2" bestFit="1" customWidth="1"/>
    <col min="22" max="22" width="13" style="2" customWidth="1"/>
    <col min="23" max="16384" width="10.875" style="2"/>
  </cols>
  <sheetData>
    <row r="1" spans="1:59" x14ac:dyDescent="0.25">
      <c r="B1" s="8"/>
      <c r="C1" s="8"/>
      <c r="D1" s="8"/>
      <c r="E1" s="8"/>
      <c r="F1" s="8"/>
      <c r="G1" s="8"/>
      <c r="H1" s="310" t="s">
        <v>16</v>
      </c>
      <c r="I1" s="12" t="s">
        <v>5</v>
      </c>
      <c r="J1" s="8"/>
      <c r="K1" s="8"/>
      <c r="L1" s="12" t="s">
        <v>4</v>
      </c>
      <c r="M1" s="8"/>
      <c r="N1" s="8"/>
      <c r="O1" s="12" t="s">
        <v>3</v>
      </c>
      <c r="P1" s="8"/>
      <c r="Q1" s="8"/>
      <c r="R1" s="12" t="s">
        <v>2</v>
      </c>
      <c r="S1" s="8"/>
      <c r="T1" s="67"/>
    </row>
    <row r="2" spans="1:59" s="1" customFormat="1" x14ac:dyDescent="0.25">
      <c r="A2" s="1" t="s">
        <v>15</v>
      </c>
      <c r="B2" s="1" t="s">
        <v>14</v>
      </c>
      <c r="C2" s="1" t="s">
        <v>13</v>
      </c>
      <c r="D2" s="1" t="s">
        <v>12</v>
      </c>
      <c r="E2" s="1" t="s">
        <v>11</v>
      </c>
      <c r="F2" s="1" t="s">
        <v>10</v>
      </c>
      <c r="G2" s="1" t="s">
        <v>9</v>
      </c>
      <c r="H2" s="294"/>
      <c r="I2" s="64" t="s">
        <v>15</v>
      </c>
      <c r="J2" s="4" t="s">
        <v>31</v>
      </c>
      <c r="K2" s="4"/>
      <c r="L2" s="64" t="s">
        <v>15</v>
      </c>
      <c r="M2" s="4" t="s">
        <v>31</v>
      </c>
      <c r="O2" s="65" t="s">
        <v>15</v>
      </c>
      <c r="P2" s="1" t="s">
        <v>31</v>
      </c>
      <c r="R2" s="65" t="s">
        <v>15</v>
      </c>
      <c r="S2" s="1" t="s">
        <v>31</v>
      </c>
      <c r="T2" s="68"/>
    </row>
    <row r="3" spans="1:59" x14ac:dyDescent="0.25">
      <c r="A3" s="2">
        <v>1</v>
      </c>
      <c r="B3" s="21">
        <f>APA_WWL3!$L$3</f>
        <v>1</v>
      </c>
      <c r="C3" s="21">
        <f>APA_WWL3!$L$35</f>
        <v>0.5</v>
      </c>
      <c r="D3" s="21">
        <f>APA_WWL3!$L$51</f>
        <v>0</v>
      </c>
      <c r="E3" s="21">
        <f>APA_WWL3!$L$59</f>
        <v>0.5</v>
      </c>
      <c r="F3" s="21">
        <f>APA_WWL3!$L$63</f>
        <v>0.5</v>
      </c>
      <c r="G3" s="21">
        <f>APA_WWL3!$L$65</f>
        <v>0.5</v>
      </c>
      <c r="H3" s="21">
        <f>B3*C3*D3*E3*F3*G3</f>
        <v>0</v>
      </c>
      <c r="I3" s="86">
        <f>$B$69</f>
        <v>1</v>
      </c>
      <c r="J3" s="87" t="s">
        <v>66</v>
      </c>
      <c r="K3" s="83">
        <f t="shared" ref="K3:K66" si="0">I3*H3</f>
        <v>0</v>
      </c>
      <c r="L3" s="86">
        <f>$B$73</f>
        <v>0.5</v>
      </c>
      <c r="M3" s="87" t="s">
        <v>62</v>
      </c>
      <c r="N3" s="83">
        <f t="shared" ref="N3:N66" si="1">L3*H3</f>
        <v>0</v>
      </c>
      <c r="O3" s="66">
        <f>$B$74</f>
        <v>0</v>
      </c>
      <c r="P3" s="87" t="s">
        <v>63</v>
      </c>
      <c r="Q3" s="83">
        <f t="shared" ref="Q3:Q66" si="2">O3*H3</f>
        <v>0</v>
      </c>
      <c r="R3" s="86">
        <v>0</v>
      </c>
      <c r="S3" s="94">
        <v>0</v>
      </c>
      <c r="T3" s="84">
        <f t="shared" ref="T3:T66" si="3">R3*H3</f>
        <v>0</v>
      </c>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row>
    <row r="4" spans="1:59" x14ac:dyDescent="0.25">
      <c r="A4" s="2">
        <v>2</v>
      </c>
      <c r="B4" s="21">
        <f>APA_WWL3!$M$3</f>
        <v>0</v>
      </c>
      <c r="C4" s="21">
        <f>APA_WWL3!$L$35</f>
        <v>0.5</v>
      </c>
      <c r="D4" s="21">
        <f>APA_WWL3!$L$51</f>
        <v>0</v>
      </c>
      <c r="E4" s="21">
        <f>APA_WWL3!$L$59</f>
        <v>0.5</v>
      </c>
      <c r="F4" s="21">
        <f>APA_WWL3!$L$63</f>
        <v>0.5</v>
      </c>
      <c r="G4" s="21">
        <f>APA_WWL3!$L$65</f>
        <v>0.5</v>
      </c>
      <c r="H4" s="21">
        <f t="shared" ref="H4:H66" si="4">B4*C4*D4*E4*F4*G4</f>
        <v>0</v>
      </c>
      <c r="I4" s="66">
        <f>$B$71</f>
        <v>0.75</v>
      </c>
      <c r="J4" s="61" t="s">
        <v>28</v>
      </c>
      <c r="K4" s="20">
        <f t="shared" si="0"/>
        <v>0</v>
      </c>
      <c r="L4" s="66">
        <f>$B$71</f>
        <v>0.75</v>
      </c>
      <c r="M4" s="61" t="s">
        <v>28</v>
      </c>
      <c r="N4" s="20">
        <f t="shared" si="1"/>
        <v>0</v>
      </c>
      <c r="O4" s="66">
        <f>$B$75</f>
        <v>0</v>
      </c>
      <c r="P4" s="61" t="s">
        <v>29</v>
      </c>
      <c r="Q4" s="20">
        <f t="shared" si="2"/>
        <v>0</v>
      </c>
      <c r="R4" s="66">
        <f>$B$75</f>
        <v>0</v>
      </c>
      <c r="S4" s="95" t="s">
        <v>29</v>
      </c>
      <c r="T4" s="69">
        <f t="shared" si="3"/>
        <v>0</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row>
    <row r="5" spans="1:59" x14ac:dyDescent="0.25">
      <c r="A5" s="2">
        <v>3</v>
      </c>
      <c r="B5" s="21">
        <f>APA_WWL3!$L$4</f>
        <v>1</v>
      </c>
      <c r="C5" s="21">
        <f>APA_WWL3!$M$35</f>
        <v>0.5</v>
      </c>
      <c r="D5" s="21">
        <f>APA_WWL3!$L$51</f>
        <v>0</v>
      </c>
      <c r="E5" s="21">
        <f>APA_WWL3!$L$59</f>
        <v>0.5</v>
      </c>
      <c r="F5" s="21">
        <f>APA_WWL3!$L$63</f>
        <v>0.5</v>
      </c>
      <c r="G5" s="21">
        <f>APA_WWL3!$L$65</f>
        <v>0.5</v>
      </c>
      <c r="H5" s="21">
        <f t="shared" si="4"/>
        <v>0</v>
      </c>
      <c r="I5" s="66">
        <f>$B$69</f>
        <v>1</v>
      </c>
      <c r="J5" s="61" t="s">
        <v>66</v>
      </c>
      <c r="K5" s="20">
        <f t="shared" si="0"/>
        <v>0</v>
      </c>
      <c r="L5" s="66">
        <f>$B$74</f>
        <v>0</v>
      </c>
      <c r="M5" s="61" t="s">
        <v>63</v>
      </c>
      <c r="N5" s="20">
        <f t="shared" si="1"/>
        <v>0</v>
      </c>
      <c r="O5" s="66">
        <f>$B$73</f>
        <v>0.5</v>
      </c>
      <c r="P5" s="61" t="s">
        <v>62</v>
      </c>
      <c r="Q5" s="20">
        <f t="shared" si="2"/>
        <v>0</v>
      </c>
      <c r="R5" s="66">
        <v>0</v>
      </c>
      <c r="S5" s="95" t="s">
        <v>67</v>
      </c>
      <c r="T5" s="69">
        <f t="shared" si="3"/>
        <v>0</v>
      </c>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row>
    <row r="6" spans="1:59" x14ac:dyDescent="0.25">
      <c r="A6" s="2">
        <v>4</v>
      </c>
      <c r="B6" s="21">
        <f>APA_WWL3!$M$4</f>
        <v>0</v>
      </c>
      <c r="C6" s="21">
        <f>APA_WWL3!$M$35</f>
        <v>0.5</v>
      </c>
      <c r="D6" s="21">
        <f>APA_WWL3!$L$51</f>
        <v>0</v>
      </c>
      <c r="E6" s="21">
        <f>APA_WWL3!$L$59</f>
        <v>0.5</v>
      </c>
      <c r="F6" s="21">
        <f>APA_WWL3!$L$63</f>
        <v>0.5</v>
      </c>
      <c r="G6" s="21">
        <f>APA_WWL3!$L$65</f>
        <v>0.5</v>
      </c>
      <c r="H6" s="21">
        <f t="shared" si="4"/>
        <v>0</v>
      </c>
      <c r="I6" s="66">
        <f>$B$71</f>
        <v>0.75</v>
      </c>
      <c r="J6" s="61" t="s">
        <v>28</v>
      </c>
      <c r="K6" s="20">
        <f t="shared" si="0"/>
        <v>0</v>
      </c>
      <c r="L6" s="66">
        <f>$B$75</f>
        <v>0</v>
      </c>
      <c r="M6" s="61" t="s">
        <v>29</v>
      </c>
      <c r="N6" s="20">
        <f t="shared" si="1"/>
        <v>0</v>
      </c>
      <c r="O6" s="66">
        <f>$B$71</f>
        <v>0.75</v>
      </c>
      <c r="P6" s="61" t="s">
        <v>28</v>
      </c>
      <c r="Q6" s="20">
        <f t="shared" si="2"/>
        <v>0</v>
      </c>
      <c r="R6" s="66">
        <f>$B$75</f>
        <v>0</v>
      </c>
      <c r="S6" s="95" t="s">
        <v>29</v>
      </c>
      <c r="T6" s="69">
        <f t="shared" si="3"/>
        <v>0</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row>
    <row r="7" spans="1:59" x14ac:dyDescent="0.25">
      <c r="A7" s="2">
        <v>5</v>
      </c>
      <c r="B7" s="21">
        <f>APA_WWL3!$L$5</f>
        <v>0.21428571430000001</v>
      </c>
      <c r="C7" s="21">
        <f>APA_WWL3!$L$36</f>
        <v>3.8461538500000003E-2</v>
      </c>
      <c r="D7" s="21">
        <f>APA_WWL3!$M$51</f>
        <v>1</v>
      </c>
      <c r="E7" s="21">
        <f>APA_WWL3!$L$59</f>
        <v>0.5</v>
      </c>
      <c r="F7" s="21">
        <f>APA_WWL3!$L$63</f>
        <v>0.5</v>
      </c>
      <c r="G7" s="21">
        <f>APA_WWL3!$L$65</f>
        <v>0.5</v>
      </c>
      <c r="H7" s="21">
        <f t="shared" si="4"/>
        <v>1.0302197813186814E-3</v>
      </c>
      <c r="I7" s="66">
        <f>$B$69</f>
        <v>1</v>
      </c>
      <c r="J7" s="61" t="s">
        <v>66</v>
      </c>
      <c r="K7" s="20">
        <f t="shared" si="0"/>
        <v>1.0302197813186814E-3</v>
      </c>
      <c r="L7" s="66">
        <f>$B$72</f>
        <v>0.16666666666666666</v>
      </c>
      <c r="M7" s="61" t="s">
        <v>21</v>
      </c>
      <c r="N7" s="20">
        <f t="shared" si="1"/>
        <v>1.717032968864469E-4</v>
      </c>
      <c r="O7" s="66">
        <f>$B$72</f>
        <v>0.16666666666666666</v>
      </c>
      <c r="P7" s="61" t="s">
        <v>21</v>
      </c>
      <c r="Q7" s="20">
        <f t="shared" si="2"/>
        <v>1.717032968864469E-4</v>
      </c>
      <c r="R7" s="66">
        <f>$B$72</f>
        <v>0.16666666666666666</v>
      </c>
      <c r="S7" s="95" t="s">
        <v>21</v>
      </c>
      <c r="T7" s="69">
        <f t="shared" si="3"/>
        <v>1.717032968864469E-4</v>
      </c>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row>
    <row r="8" spans="1:59" x14ac:dyDescent="0.25">
      <c r="A8" s="2">
        <v>6</v>
      </c>
      <c r="B8" s="21">
        <f>APA_WWL3!$M$5</f>
        <v>0.78571428570000001</v>
      </c>
      <c r="C8" s="21">
        <f>APA_WWL3!$L$36</f>
        <v>3.8461538500000003E-2</v>
      </c>
      <c r="D8" s="21">
        <f>APA_WWL3!$M$51</f>
        <v>1</v>
      </c>
      <c r="E8" s="21">
        <f>APA_WWL3!$L$59</f>
        <v>0.5</v>
      </c>
      <c r="F8" s="21">
        <f>APA_WWL3!$L$63</f>
        <v>0.5</v>
      </c>
      <c r="G8" s="21">
        <f>APA_WWL3!$L$65</f>
        <v>0.5</v>
      </c>
      <c r="H8" s="21">
        <f t="shared" si="4"/>
        <v>3.777472531181319E-3</v>
      </c>
      <c r="I8" s="66">
        <f>$B$71</f>
        <v>0.75</v>
      </c>
      <c r="J8" s="61" t="s">
        <v>28</v>
      </c>
      <c r="K8" s="20">
        <f t="shared" si="0"/>
        <v>2.8331043983859895E-3</v>
      </c>
      <c r="L8" s="66">
        <f>$B$75</f>
        <v>0</v>
      </c>
      <c r="M8" s="61" t="s">
        <v>29</v>
      </c>
      <c r="N8" s="20">
        <f t="shared" si="1"/>
        <v>0</v>
      </c>
      <c r="O8" s="66">
        <f>$B$75</f>
        <v>0</v>
      </c>
      <c r="P8" s="61" t="s">
        <v>29</v>
      </c>
      <c r="Q8" s="20">
        <f t="shared" si="2"/>
        <v>0</v>
      </c>
      <c r="R8" s="66">
        <f>$B$71</f>
        <v>0.75</v>
      </c>
      <c r="S8" s="95" t="s">
        <v>28</v>
      </c>
      <c r="T8" s="69">
        <f t="shared" si="3"/>
        <v>2.8331043983859895E-3</v>
      </c>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row>
    <row r="9" spans="1:59" x14ac:dyDescent="0.25">
      <c r="A9" s="2">
        <v>7</v>
      </c>
      <c r="B9" s="21">
        <f>APA_WWL3!$L$6</f>
        <v>0.5</v>
      </c>
      <c r="C9" s="21">
        <f>APA_WWL3!$M$36</f>
        <v>0.9615384615</v>
      </c>
      <c r="D9" s="21">
        <f>APA_WWL3!$M$51</f>
        <v>1</v>
      </c>
      <c r="E9" s="21">
        <f>APA_WWL3!$L$59</f>
        <v>0.5</v>
      </c>
      <c r="F9" s="21">
        <f>APA_WWL3!$L$63</f>
        <v>0.5</v>
      </c>
      <c r="G9" s="21">
        <f>APA_WWL3!$L$65</f>
        <v>0.5</v>
      </c>
      <c r="H9" s="21">
        <f t="shared" si="4"/>
        <v>6.009615384375E-2</v>
      </c>
      <c r="I9" s="66">
        <f>$B$69</f>
        <v>1</v>
      </c>
      <c r="J9" s="61" t="s">
        <v>66</v>
      </c>
      <c r="K9" s="20">
        <f t="shared" si="0"/>
        <v>6.009615384375E-2</v>
      </c>
      <c r="L9" s="66">
        <v>0</v>
      </c>
      <c r="M9" s="61" t="s">
        <v>67</v>
      </c>
      <c r="N9" s="20">
        <f t="shared" si="1"/>
        <v>0</v>
      </c>
      <c r="O9" s="66">
        <f>$B$73</f>
        <v>0.5</v>
      </c>
      <c r="P9" s="61" t="s">
        <v>62</v>
      </c>
      <c r="Q9" s="20">
        <f t="shared" si="2"/>
        <v>3.0048076921875E-2</v>
      </c>
      <c r="R9" s="66">
        <f>$B$74</f>
        <v>0</v>
      </c>
      <c r="S9" s="95" t="s">
        <v>63</v>
      </c>
      <c r="T9" s="69">
        <f t="shared" si="3"/>
        <v>0</v>
      </c>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row>
    <row r="10" spans="1:59" x14ac:dyDescent="0.25">
      <c r="A10" s="2">
        <v>8</v>
      </c>
      <c r="B10" s="21">
        <f>APA_WWL3!$M$6</f>
        <v>0.5</v>
      </c>
      <c r="C10" s="21">
        <f>APA_WWL3!$M$36</f>
        <v>0.9615384615</v>
      </c>
      <c r="D10" s="21">
        <f>APA_WWL3!$M$51</f>
        <v>1</v>
      </c>
      <c r="E10" s="21">
        <f>APA_WWL3!$L$59</f>
        <v>0.5</v>
      </c>
      <c r="F10" s="21">
        <f>APA_WWL3!$L$63</f>
        <v>0.5</v>
      </c>
      <c r="G10" s="21">
        <f>APA_WWL3!$L$65</f>
        <v>0.5</v>
      </c>
      <c r="H10" s="21">
        <f t="shared" si="4"/>
        <v>6.009615384375E-2</v>
      </c>
      <c r="I10" s="66">
        <f>$B$70</f>
        <v>0.5</v>
      </c>
      <c r="J10" s="61" t="s">
        <v>27</v>
      </c>
      <c r="K10" s="20">
        <f t="shared" si="0"/>
        <v>3.0048076921875E-2</v>
      </c>
      <c r="L10" s="66">
        <v>0</v>
      </c>
      <c r="M10" s="61" t="s">
        <v>67</v>
      </c>
      <c r="N10" s="20">
        <f t="shared" si="1"/>
        <v>0</v>
      </c>
      <c r="O10" s="66">
        <f>$B$70</f>
        <v>0.5</v>
      </c>
      <c r="P10" s="61" t="s">
        <v>27</v>
      </c>
      <c r="Q10" s="20">
        <f t="shared" si="2"/>
        <v>3.0048076921875E-2</v>
      </c>
      <c r="R10" s="66">
        <f>$B$70</f>
        <v>0.5</v>
      </c>
      <c r="S10" s="95" t="s">
        <v>27</v>
      </c>
      <c r="T10" s="70">
        <f t="shared" si="3"/>
        <v>3.0048076921875E-2</v>
      </c>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row>
    <row r="11" spans="1:59" x14ac:dyDescent="0.25">
      <c r="A11" s="2">
        <v>9</v>
      </c>
      <c r="B11" s="21">
        <f>APA_WWL3!$L$7</f>
        <v>0.5</v>
      </c>
      <c r="C11" s="21">
        <f>APA_WWL3!$L$37</f>
        <v>0.9615384615</v>
      </c>
      <c r="D11" s="21">
        <f>APA_WWL3!$L$52</f>
        <v>1</v>
      </c>
      <c r="E11" s="21">
        <f>APA_WWL3!$M$59</f>
        <v>0.5</v>
      </c>
      <c r="F11" s="21">
        <f>APA_WWL3!$L$63</f>
        <v>0.5</v>
      </c>
      <c r="G11" s="21">
        <f>APA_WWL3!$L$65</f>
        <v>0.5</v>
      </c>
      <c r="H11" s="21">
        <f t="shared" si="4"/>
        <v>6.009615384375E-2</v>
      </c>
      <c r="I11" s="66">
        <f>$B$70</f>
        <v>0.5</v>
      </c>
      <c r="J11" s="61" t="s">
        <v>27</v>
      </c>
      <c r="K11" s="20">
        <f t="shared" si="0"/>
        <v>3.0048076921875E-2</v>
      </c>
      <c r="L11" s="66">
        <f>$B$70</f>
        <v>0.5</v>
      </c>
      <c r="M11" s="61" t="s">
        <v>27</v>
      </c>
      <c r="N11" s="20">
        <f t="shared" si="1"/>
        <v>3.0048076921875E-2</v>
      </c>
      <c r="O11" s="66">
        <f>$B$70</f>
        <v>0.5</v>
      </c>
      <c r="P11" s="61" t="s">
        <v>27</v>
      </c>
      <c r="Q11" s="20">
        <f t="shared" si="2"/>
        <v>3.0048076921875E-2</v>
      </c>
      <c r="R11" s="66">
        <v>0</v>
      </c>
      <c r="S11" s="95" t="s">
        <v>67</v>
      </c>
      <c r="T11" s="84">
        <f t="shared" si="3"/>
        <v>0</v>
      </c>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row>
    <row r="12" spans="1:59" x14ac:dyDescent="0.25">
      <c r="A12" s="2">
        <v>10</v>
      </c>
      <c r="B12" s="21">
        <f>APA_WWL3!$M$7</f>
        <v>0.5</v>
      </c>
      <c r="C12" s="21">
        <f>APA_WWL3!$L$37</f>
        <v>0.9615384615</v>
      </c>
      <c r="D12" s="21">
        <f>APA_WWL3!$L$52</f>
        <v>1</v>
      </c>
      <c r="E12" s="21">
        <f>APA_WWL3!$M$59</f>
        <v>0.5</v>
      </c>
      <c r="F12" s="21">
        <f>APA_WWL3!$L$63</f>
        <v>0.5</v>
      </c>
      <c r="G12" s="21">
        <f>APA_WWL3!$L$65</f>
        <v>0.5</v>
      </c>
      <c r="H12" s="21">
        <f t="shared" si="4"/>
        <v>6.009615384375E-2</v>
      </c>
      <c r="I12" s="66">
        <f>$B$73</f>
        <v>0.5</v>
      </c>
      <c r="J12" s="61" t="s">
        <v>62</v>
      </c>
      <c r="K12" s="20">
        <f t="shared" si="0"/>
        <v>3.0048076921875E-2</v>
      </c>
      <c r="L12" s="66">
        <f>$B$74</f>
        <v>0</v>
      </c>
      <c r="M12" s="61" t="s">
        <v>63</v>
      </c>
      <c r="N12" s="20">
        <f t="shared" si="1"/>
        <v>0</v>
      </c>
      <c r="O12" s="66">
        <f>$B$69</f>
        <v>1</v>
      </c>
      <c r="P12" s="61" t="s">
        <v>66</v>
      </c>
      <c r="Q12" s="20">
        <f t="shared" si="2"/>
        <v>6.009615384375E-2</v>
      </c>
      <c r="R12" s="66">
        <v>0</v>
      </c>
      <c r="S12" s="95" t="s">
        <v>67</v>
      </c>
      <c r="T12" s="69">
        <f t="shared" si="3"/>
        <v>0</v>
      </c>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row>
    <row r="13" spans="1:59" x14ac:dyDescent="0.25">
      <c r="A13" s="2">
        <v>11</v>
      </c>
      <c r="B13" s="21">
        <f>APA_WWL3!$L$8</f>
        <v>0.78571428570000001</v>
      </c>
      <c r="C13" s="21">
        <f>APA_WWL3!$M$37</f>
        <v>3.8461538500000003E-2</v>
      </c>
      <c r="D13" s="21">
        <f>APA_WWL3!$L$52</f>
        <v>1</v>
      </c>
      <c r="E13" s="21">
        <f>APA_WWL3!$M$59</f>
        <v>0.5</v>
      </c>
      <c r="F13" s="21">
        <f>APA_WWL3!$L$63</f>
        <v>0.5</v>
      </c>
      <c r="G13" s="21">
        <f>APA_WWL3!$L$65</f>
        <v>0.5</v>
      </c>
      <c r="H13" s="21">
        <f t="shared" si="4"/>
        <v>3.777472531181319E-3</v>
      </c>
      <c r="I13" s="66">
        <f>$B$75</f>
        <v>0</v>
      </c>
      <c r="J13" s="61" t="s">
        <v>29</v>
      </c>
      <c r="K13" s="20">
        <f t="shared" si="0"/>
        <v>0</v>
      </c>
      <c r="L13" s="66">
        <f>$B$71</f>
        <v>0.75</v>
      </c>
      <c r="M13" s="61" t="s">
        <v>28</v>
      </c>
      <c r="N13" s="20">
        <f t="shared" si="1"/>
        <v>2.8331043983859895E-3</v>
      </c>
      <c r="O13" s="66">
        <f>$B$71</f>
        <v>0.75</v>
      </c>
      <c r="P13" s="61" t="s">
        <v>28</v>
      </c>
      <c r="Q13" s="20">
        <f t="shared" si="2"/>
        <v>2.8331043983859895E-3</v>
      </c>
      <c r="R13" s="66">
        <f>$B$75</f>
        <v>0</v>
      </c>
      <c r="S13" s="95" t="s">
        <v>29</v>
      </c>
      <c r="T13" s="69">
        <f t="shared" si="3"/>
        <v>0</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row>
    <row r="14" spans="1:59" x14ac:dyDescent="0.25">
      <c r="A14" s="2">
        <v>12</v>
      </c>
      <c r="B14" s="21">
        <f>APA_WWL3!$M$8</f>
        <v>0.21428571429999999</v>
      </c>
      <c r="C14" s="21">
        <f>APA_WWL3!$M$37</f>
        <v>3.8461538500000003E-2</v>
      </c>
      <c r="D14" s="21">
        <f>APA_WWL3!$L$52</f>
        <v>1</v>
      </c>
      <c r="E14" s="21">
        <f>APA_WWL3!$M$59</f>
        <v>0.5</v>
      </c>
      <c r="F14" s="21">
        <f>APA_WWL3!$L$63</f>
        <v>0.5</v>
      </c>
      <c r="G14" s="21">
        <f>APA_WWL3!$L$65</f>
        <v>0.5</v>
      </c>
      <c r="H14" s="21">
        <f t="shared" si="4"/>
        <v>1.0302197813186814E-3</v>
      </c>
      <c r="I14" s="66">
        <f>$B$72</f>
        <v>0.16666666666666666</v>
      </c>
      <c r="J14" s="61" t="s">
        <v>21</v>
      </c>
      <c r="K14" s="20">
        <f t="shared" si="0"/>
        <v>1.717032968864469E-4</v>
      </c>
      <c r="L14" s="66">
        <f>$B$72</f>
        <v>0.16666666666666666</v>
      </c>
      <c r="M14" s="61" t="s">
        <v>21</v>
      </c>
      <c r="N14" s="20">
        <f t="shared" si="1"/>
        <v>1.717032968864469E-4</v>
      </c>
      <c r="O14" s="66">
        <f>$B$69</f>
        <v>1</v>
      </c>
      <c r="P14" s="61" t="s">
        <v>66</v>
      </c>
      <c r="Q14" s="20">
        <f t="shared" si="2"/>
        <v>1.0302197813186814E-3</v>
      </c>
      <c r="R14" s="66">
        <f>$B$72</f>
        <v>0.16666666666666666</v>
      </c>
      <c r="S14" s="95" t="s">
        <v>21</v>
      </c>
      <c r="T14" s="69">
        <f t="shared" si="3"/>
        <v>1.717032968864469E-4</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row>
    <row r="15" spans="1:59" x14ac:dyDescent="0.25">
      <c r="A15" s="2">
        <v>13</v>
      </c>
      <c r="B15" s="21">
        <f>APA_WWL3!$L$9</f>
        <v>0</v>
      </c>
      <c r="C15" s="21">
        <f>APA_WWL3!$L$38</f>
        <v>0.5</v>
      </c>
      <c r="D15" s="21">
        <f>APA_WWL3!$M$52</f>
        <v>0</v>
      </c>
      <c r="E15" s="21">
        <f>APA_WWL3!$M$59</f>
        <v>0.5</v>
      </c>
      <c r="F15" s="21">
        <f>APA_WWL3!$L$63</f>
        <v>0.5</v>
      </c>
      <c r="G15" s="21">
        <f>APA_WWL3!$L$65</f>
        <v>0.5</v>
      </c>
      <c r="H15" s="21">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95" t="s">
        <v>29</v>
      </c>
      <c r="T15" s="69">
        <f t="shared" si="3"/>
        <v>0</v>
      </c>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row>
    <row r="16" spans="1:59" x14ac:dyDescent="0.25">
      <c r="A16" s="2">
        <v>14</v>
      </c>
      <c r="B16" s="21">
        <f>APA_WWL3!$M$9</f>
        <v>1</v>
      </c>
      <c r="C16" s="21">
        <f>APA_WWL3!$L$38</f>
        <v>0.5</v>
      </c>
      <c r="D16" s="21">
        <f>APA_WWL3!$M$52</f>
        <v>0</v>
      </c>
      <c r="E16" s="21">
        <f>APA_WWL3!$M$59</f>
        <v>0.5</v>
      </c>
      <c r="F16" s="21">
        <f>APA_WWL3!$L$63</f>
        <v>0.5</v>
      </c>
      <c r="G16" s="21">
        <f>APA_WWL3!$L$65</f>
        <v>0.5</v>
      </c>
      <c r="H16" s="21">
        <f t="shared" si="4"/>
        <v>0</v>
      </c>
      <c r="I16" s="66">
        <f>$B$73</f>
        <v>0.5</v>
      </c>
      <c r="J16" s="61" t="s">
        <v>62</v>
      </c>
      <c r="K16" s="20">
        <f t="shared" si="0"/>
        <v>0</v>
      </c>
      <c r="L16" s="66">
        <v>0</v>
      </c>
      <c r="M16" s="61" t="s">
        <v>67</v>
      </c>
      <c r="N16" s="20">
        <f t="shared" si="1"/>
        <v>0</v>
      </c>
      <c r="O16" s="66">
        <f>$B$69</f>
        <v>1</v>
      </c>
      <c r="P16" s="61" t="s">
        <v>66</v>
      </c>
      <c r="Q16" s="20">
        <f t="shared" si="2"/>
        <v>0</v>
      </c>
      <c r="R16" s="66">
        <f>$B$74</f>
        <v>0</v>
      </c>
      <c r="S16" s="95" t="s">
        <v>63</v>
      </c>
      <c r="T16" s="69">
        <f t="shared" si="3"/>
        <v>0</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row>
    <row r="17" spans="1:59" x14ac:dyDescent="0.25">
      <c r="A17" s="2">
        <v>15</v>
      </c>
      <c r="B17" s="21">
        <f>APA_WWL3!$L$10</f>
        <v>0</v>
      </c>
      <c r="C17" s="21">
        <f>APA_WWL3!$M$38</f>
        <v>0.5</v>
      </c>
      <c r="D17" s="21">
        <f>APA_WWL3!$M$52</f>
        <v>0</v>
      </c>
      <c r="E17" s="21">
        <f>APA_WWL3!$M$59</f>
        <v>0.5</v>
      </c>
      <c r="F17" s="21">
        <f>APA_WWL3!$L$63</f>
        <v>0.5</v>
      </c>
      <c r="G17" s="21">
        <f>APA_WWL3!$L$65</f>
        <v>0.5</v>
      </c>
      <c r="H17" s="21">
        <f t="shared" si="4"/>
        <v>0</v>
      </c>
      <c r="I17" s="66">
        <f>$B$75</f>
        <v>0</v>
      </c>
      <c r="J17" s="61" t="s">
        <v>29</v>
      </c>
      <c r="K17" s="20">
        <f t="shared" si="0"/>
        <v>0</v>
      </c>
      <c r="L17" s="66">
        <f>$B$75</f>
        <v>0</v>
      </c>
      <c r="M17" s="61" t="s">
        <v>29</v>
      </c>
      <c r="N17" s="20">
        <f t="shared" si="1"/>
        <v>0</v>
      </c>
      <c r="O17" s="66">
        <f>$B$71</f>
        <v>0.75</v>
      </c>
      <c r="P17" s="61" t="s">
        <v>28</v>
      </c>
      <c r="Q17" s="20">
        <f t="shared" si="2"/>
        <v>0</v>
      </c>
      <c r="R17" s="66">
        <f>$B$71</f>
        <v>0.75</v>
      </c>
      <c r="S17" s="95" t="s">
        <v>28</v>
      </c>
      <c r="T17" s="69">
        <f t="shared" si="3"/>
        <v>0</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row>
    <row r="18" spans="1:59" x14ac:dyDescent="0.25">
      <c r="A18" s="2">
        <v>16</v>
      </c>
      <c r="B18" s="21">
        <f>APA_WWL3!$M$10</f>
        <v>1</v>
      </c>
      <c r="C18" s="21">
        <f>APA_WWL3!$M$38</f>
        <v>0.5</v>
      </c>
      <c r="D18" s="21">
        <f>APA_WWL3!$M$52</f>
        <v>0</v>
      </c>
      <c r="E18" s="21">
        <f>APA_WWL3!$M$59</f>
        <v>0.5</v>
      </c>
      <c r="F18" s="21">
        <f>APA_WWL3!$L$63</f>
        <v>0.5</v>
      </c>
      <c r="G18" s="21">
        <f>APA_WWL3!$L$65</f>
        <v>0.5</v>
      </c>
      <c r="H18" s="21">
        <f t="shared" si="4"/>
        <v>0</v>
      </c>
      <c r="I18" s="85">
        <f>$B$74</f>
        <v>0</v>
      </c>
      <c r="J18" s="63" t="s">
        <v>63</v>
      </c>
      <c r="K18" s="62">
        <f t="shared" si="0"/>
        <v>0</v>
      </c>
      <c r="L18" s="85">
        <v>0</v>
      </c>
      <c r="M18" s="63">
        <v>0</v>
      </c>
      <c r="N18" s="62">
        <f t="shared" si="1"/>
        <v>0</v>
      </c>
      <c r="O18" s="85">
        <f>$B$69</f>
        <v>1</v>
      </c>
      <c r="P18" s="63" t="s">
        <v>66</v>
      </c>
      <c r="Q18" s="62">
        <f t="shared" si="2"/>
        <v>0</v>
      </c>
      <c r="R18" s="85">
        <f>$B$73</f>
        <v>0.5</v>
      </c>
      <c r="S18" s="96" t="s">
        <v>62</v>
      </c>
      <c r="T18" s="70">
        <f t="shared" si="3"/>
        <v>0</v>
      </c>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row>
    <row r="19" spans="1:59" x14ac:dyDescent="0.25">
      <c r="A19" s="2">
        <v>17</v>
      </c>
      <c r="B19" s="21">
        <f>APA_WWL3!$L$11</f>
        <v>1</v>
      </c>
      <c r="C19" s="21">
        <f>APA_WWL3!$L$39</f>
        <v>0.5</v>
      </c>
      <c r="D19" s="21">
        <f>APA_WWL3!$L$53</f>
        <v>0</v>
      </c>
      <c r="E19" s="21">
        <f>APA_WWL3!$L$60</f>
        <v>0.5</v>
      </c>
      <c r="F19" s="21">
        <f>APA_WWL3!$M$63</f>
        <v>0.5</v>
      </c>
      <c r="G19" s="21">
        <f>APA_WWL3!$L$65</f>
        <v>0.5</v>
      </c>
      <c r="H19" s="21">
        <f t="shared" si="4"/>
        <v>0</v>
      </c>
      <c r="I19" s="86">
        <f>$B$69</f>
        <v>1</v>
      </c>
      <c r="J19" s="87" t="s">
        <v>66</v>
      </c>
      <c r="K19" s="83">
        <f t="shared" si="0"/>
        <v>0</v>
      </c>
      <c r="L19" s="86">
        <f>$B$73</f>
        <v>0.5</v>
      </c>
      <c r="M19" s="87" t="s">
        <v>62</v>
      </c>
      <c r="N19" s="83">
        <f t="shared" si="1"/>
        <v>0</v>
      </c>
      <c r="O19" s="86">
        <v>0</v>
      </c>
      <c r="P19" s="94">
        <v>0</v>
      </c>
      <c r="Q19" s="84">
        <f t="shared" si="2"/>
        <v>0</v>
      </c>
      <c r="R19" s="66">
        <f>$B$74</f>
        <v>0</v>
      </c>
      <c r="S19" s="87" t="s">
        <v>63</v>
      </c>
      <c r="T19" s="83">
        <f t="shared" si="3"/>
        <v>0</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row>
    <row r="20" spans="1:59" x14ac:dyDescent="0.25">
      <c r="A20" s="2">
        <v>18</v>
      </c>
      <c r="B20" s="21">
        <f>APA_WWL3!$M$11</f>
        <v>0</v>
      </c>
      <c r="C20" s="21">
        <f>APA_WWL3!$L$39</f>
        <v>0.5</v>
      </c>
      <c r="D20" s="21">
        <f>APA_WWL3!$L$53</f>
        <v>0</v>
      </c>
      <c r="E20" s="21">
        <f>APA_WWL3!$L$60</f>
        <v>0.5</v>
      </c>
      <c r="F20" s="21">
        <f>APA_WWL3!$M$63</f>
        <v>0.5</v>
      </c>
      <c r="G20" s="21">
        <f>APA_WWL3!$L$65</f>
        <v>0.5</v>
      </c>
      <c r="H20" s="21">
        <f t="shared" si="4"/>
        <v>0</v>
      </c>
      <c r="I20" s="66">
        <f>$B$71</f>
        <v>0.75</v>
      </c>
      <c r="J20" s="61" t="s">
        <v>28</v>
      </c>
      <c r="K20" s="20">
        <f t="shared" si="0"/>
        <v>0</v>
      </c>
      <c r="L20" s="66">
        <f>$B$71</f>
        <v>0.75</v>
      </c>
      <c r="M20" s="61" t="s">
        <v>28</v>
      </c>
      <c r="N20" s="20">
        <f t="shared" si="1"/>
        <v>0</v>
      </c>
      <c r="O20" s="66">
        <f>$B$75</f>
        <v>0</v>
      </c>
      <c r="P20" s="95" t="s">
        <v>29</v>
      </c>
      <c r="Q20" s="69">
        <f t="shared" si="2"/>
        <v>0</v>
      </c>
      <c r="R20" s="66">
        <f>$B$75</f>
        <v>0</v>
      </c>
      <c r="S20" s="61" t="s">
        <v>29</v>
      </c>
      <c r="T20" s="20">
        <f t="shared" si="3"/>
        <v>0</v>
      </c>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row>
    <row r="21" spans="1:59" x14ac:dyDescent="0.25">
      <c r="A21" s="2">
        <v>19</v>
      </c>
      <c r="B21" s="21">
        <f>APA_WWL3!$L$12</f>
        <v>1</v>
      </c>
      <c r="C21" s="21">
        <f>APA_WWL3!$M$39</f>
        <v>0.5</v>
      </c>
      <c r="D21" s="21">
        <f>APA_WWL3!$L$53</f>
        <v>0</v>
      </c>
      <c r="E21" s="21">
        <f>APA_WWL3!$L$60</f>
        <v>0.5</v>
      </c>
      <c r="F21" s="21">
        <f>APA_WWL3!$M$63</f>
        <v>0.5</v>
      </c>
      <c r="G21" s="21">
        <f>APA_WWL3!$L$65</f>
        <v>0.5</v>
      </c>
      <c r="H21" s="21">
        <f t="shared" si="4"/>
        <v>0</v>
      </c>
      <c r="I21" s="66">
        <f>$B$69</f>
        <v>1</v>
      </c>
      <c r="J21" s="61" t="s">
        <v>66</v>
      </c>
      <c r="K21" s="20">
        <f t="shared" si="0"/>
        <v>0</v>
      </c>
      <c r="L21" s="66">
        <f>$B$74</f>
        <v>0</v>
      </c>
      <c r="M21" s="61" t="s">
        <v>63</v>
      </c>
      <c r="N21" s="20">
        <f t="shared" si="1"/>
        <v>0</v>
      </c>
      <c r="O21" s="66">
        <v>0</v>
      </c>
      <c r="P21" s="95" t="s">
        <v>67</v>
      </c>
      <c r="Q21" s="69">
        <f t="shared" si="2"/>
        <v>0</v>
      </c>
      <c r="R21" s="66">
        <f>$B$73</f>
        <v>0.5</v>
      </c>
      <c r="S21" s="61" t="s">
        <v>62</v>
      </c>
      <c r="T21" s="20">
        <f t="shared" si="3"/>
        <v>0</v>
      </c>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row>
    <row r="22" spans="1:59" x14ac:dyDescent="0.25">
      <c r="A22" s="2">
        <v>20</v>
      </c>
      <c r="B22" s="21">
        <f>APA_WWL3!$M$12</f>
        <v>0</v>
      </c>
      <c r="C22" s="21">
        <f>APA_WWL3!$M$39</f>
        <v>0.5</v>
      </c>
      <c r="D22" s="21">
        <f>APA_WWL3!$L$53</f>
        <v>0</v>
      </c>
      <c r="E22" s="21">
        <f>APA_WWL3!$L$60</f>
        <v>0.5</v>
      </c>
      <c r="F22" s="21">
        <f>APA_WWL3!$M$63</f>
        <v>0.5</v>
      </c>
      <c r="G22" s="21">
        <f>APA_WWL3!$L$65</f>
        <v>0.5</v>
      </c>
      <c r="H22" s="21">
        <f t="shared" si="4"/>
        <v>0</v>
      </c>
      <c r="I22" s="66">
        <f>$B$71</f>
        <v>0.75</v>
      </c>
      <c r="J22" s="61" t="s">
        <v>28</v>
      </c>
      <c r="K22" s="20">
        <f t="shared" si="0"/>
        <v>0</v>
      </c>
      <c r="L22" s="66">
        <f>$B$75</f>
        <v>0</v>
      </c>
      <c r="M22" s="61" t="s">
        <v>29</v>
      </c>
      <c r="N22" s="20">
        <f t="shared" si="1"/>
        <v>0</v>
      </c>
      <c r="O22" s="66">
        <f>$B$75</f>
        <v>0</v>
      </c>
      <c r="P22" s="95" t="s">
        <v>29</v>
      </c>
      <c r="Q22" s="69">
        <f t="shared" si="2"/>
        <v>0</v>
      </c>
      <c r="R22" s="66">
        <f>$B$71</f>
        <v>0.75</v>
      </c>
      <c r="S22" s="61" t="s">
        <v>28</v>
      </c>
      <c r="T22" s="20">
        <f t="shared" si="3"/>
        <v>0</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row>
    <row r="23" spans="1:59" x14ac:dyDescent="0.25">
      <c r="A23" s="2">
        <v>21</v>
      </c>
      <c r="B23" s="21">
        <f>APA_WWL3!$L$13</f>
        <v>0.21428571430000001</v>
      </c>
      <c r="C23" s="21">
        <f>APA_WWL3!$L$40</f>
        <v>3.8461538500000003E-2</v>
      </c>
      <c r="D23" s="21">
        <f>APA_WWL3!$M$53</f>
        <v>1</v>
      </c>
      <c r="E23" s="21">
        <f>APA_WWL3!$L$60</f>
        <v>0.5</v>
      </c>
      <c r="F23" s="21">
        <f>APA_WWL3!$M$63</f>
        <v>0.5</v>
      </c>
      <c r="G23" s="21">
        <f>APA_WWL3!$L$65</f>
        <v>0.5</v>
      </c>
      <c r="H23" s="21">
        <f t="shared" si="4"/>
        <v>1.0302197813186814E-3</v>
      </c>
      <c r="I23" s="66">
        <f>$B$69</f>
        <v>1</v>
      </c>
      <c r="J23" s="61" t="s">
        <v>66</v>
      </c>
      <c r="K23" s="20">
        <f t="shared" si="0"/>
        <v>1.0302197813186814E-3</v>
      </c>
      <c r="L23" s="66">
        <f>$B$72</f>
        <v>0.16666666666666666</v>
      </c>
      <c r="M23" s="61" t="s">
        <v>21</v>
      </c>
      <c r="N23" s="20">
        <f t="shared" si="1"/>
        <v>1.717032968864469E-4</v>
      </c>
      <c r="O23" s="66">
        <f>$B$72</f>
        <v>0.16666666666666666</v>
      </c>
      <c r="P23" s="95" t="s">
        <v>21</v>
      </c>
      <c r="Q23" s="69">
        <f t="shared" si="2"/>
        <v>1.717032968864469E-4</v>
      </c>
      <c r="R23" s="66">
        <f>$B$72</f>
        <v>0.16666666666666666</v>
      </c>
      <c r="S23" s="61" t="s">
        <v>21</v>
      </c>
      <c r="T23" s="20">
        <f t="shared" si="3"/>
        <v>1.717032968864469E-4</v>
      </c>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row>
    <row r="24" spans="1:59" x14ac:dyDescent="0.25">
      <c r="A24" s="2">
        <v>22</v>
      </c>
      <c r="B24" s="21">
        <f>APA_WWL3!$M$13</f>
        <v>0.78571428570000001</v>
      </c>
      <c r="C24" s="21">
        <f>APA_WWL3!$L$40</f>
        <v>3.8461538500000003E-2</v>
      </c>
      <c r="D24" s="21">
        <f>APA_WWL3!$M$53</f>
        <v>1</v>
      </c>
      <c r="E24" s="21">
        <f>APA_WWL3!$L$60</f>
        <v>0.5</v>
      </c>
      <c r="F24" s="21">
        <f>APA_WWL3!$M$63</f>
        <v>0.5</v>
      </c>
      <c r="G24" s="21">
        <f>APA_WWL3!$L$65</f>
        <v>0.5</v>
      </c>
      <c r="H24" s="21">
        <f t="shared" si="4"/>
        <v>3.777472531181319E-3</v>
      </c>
      <c r="I24" s="66">
        <f>$B$71</f>
        <v>0.75</v>
      </c>
      <c r="J24" s="61" t="s">
        <v>28</v>
      </c>
      <c r="K24" s="20">
        <f t="shared" si="0"/>
        <v>2.8331043983859895E-3</v>
      </c>
      <c r="L24" s="66">
        <f>$B$75</f>
        <v>0</v>
      </c>
      <c r="M24" s="61" t="s">
        <v>29</v>
      </c>
      <c r="N24" s="20">
        <f t="shared" si="1"/>
        <v>0</v>
      </c>
      <c r="O24" s="66">
        <f>$B$71</f>
        <v>0.75</v>
      </c>
      <c r="P24" s="95" t="s">
        <v>28</v>
      </c>
      <c r="Q24" s="69">
        <f t="shared" si="2"/>
        <v>2.8331043983859895E-3</v>
      </c>
      <c r="R24" s="66">
        <f>$B$75</f>
        <v>0</v>
      </c>
      <c r="S24" s="61" t="s">
        <v>29</v>
      </c>
      <c r="T24" s="20">
        <f t="shared" si="3"/>
        <v>0</v>
      </c>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row>
    <row r="25" spans="1:59" x14ac:dyDescent="0.25">
      <c r="A25" s="2">
        <v>23</v>
      </c>
      <c r="B25" s="21">
        <f>APA_WWL3!$L$14</f>
        <v>0.5</v>
      </c>
      <c r="C25" s="21">
        <f>APA_WWL3!$M$40</f>
        <v>0.9615384615</v>
      </c>
      <c r="D25" s="21">
        <f>APA_WWL3!$M$53</f>
        <v>1</v>
      </c>
      <c r="E25" s="21">
        <f>APA_WWL3!$L$60</f>
        <v>0.5</v>
      </c>
      <c r="F25" s="21">
        <f>APA_WWL3!$M$63</f>
        <v>0.5</v>
      </c>
      <c r="G25" s="21">
        <f>APA_WWL3!$L$65</f>
        <v>0.5</v>
      </c>
      <c r="H25" s="21">
        <f t="shared" si="4"/>
        <v>6.009615384375E-2</v>
      </c>
      <c r="I25" s="66">
        <f>$B$69</f>
        <v>1</v>
      </c>
      <c r="J25" s="61" t="s">
        <v>66</v>
      </c>
      <c r="K25" s="20">
        <f t="shared" si="0"/>
        <v>6.009615384375E-2</v>
      </c>
      <c r="L25" s="66">
        <v>0</v>
      </c>
      <c r="M25" s="61" t="s">
        <v>67</v>
      </c>
      <c r="N25" s="20">
        <f t="shared" si="1"/>
        <v>0</v>
      </c>
      <c r="O25" s="66">
        <f>$B$74</f>
        <v>0</v>
      </c>
      <c r="P25" s="95" t="s">
        <v>63</v>
      </c>
      <c r="Q25" s="69">
        <f t="shared" si="2"/>
        <v>0</v>
      </c>
      <c r="R25" s="66">
        <f>$B$73</f>
        <v>0.5</v>
      </c>
      <c r="S25" s="61" t="s">
        <v>62</v>
      </c>
      <c r="T25" s="20">
        <f t="shared" si="3"/>
        <v>3.0048076921875E-2</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row>
    <row r="26" spans="1:59" x14ac:dyDescent="0.25">
      <c r="A26" s="2">
        <v>24</v>
      </c>
      <c r="B26" s="21">
        <f>APA_WWL3!$M$14</f>
        <v>0.5</v>
      </c>
      <c r="C26" s="21">
        <f>APA_WWL3!$M$40</f>
        <v>0.9615384615</v>
      </c>
      <c r="D26" s="21">
        <f>APA_WWL3!$M$53</f>
        <v>1</v>
      </c>
      <c r="E26" s="21">
        <f>APA_WWL3!$L$60</f>
        <v>0.5</v>
      </c>
      <c r="F26" s="21">
        <f>APA_WWL3!$M$63</f>
        <v>0.5</v>
      </c>
      <c r="G26" s="21">
        <f>APA_WWL3!$L$65</f>
        <v>0.5</v>
      </c>
      <c r="H26" s="21">
        <f t="shared" si="4"/>
        <v>6.009615384375E-2</v>
      </c>
      <c r="I26" s="66">
        <f>$B$70</f>
        <v>0.5</v>
      </c>
      <c r="J26" s="61" t="s">
        <v>27</v>
      </c>
      <c r="K26" s="62">
        <f t="shared" si="0"/>
        <v>3.0048076921875E-2</v>
      </c>
      <c r="L26" s="66">
        <v>0</v>
      </c>
      <c r="M26" s="61" t="s">
        <v>67</v>
      </c>
      <c r="N26" s="62">
        <f t="shared" si="1"/>
        <v>0</v>
      </c>
      <c r="O26" s="66">
        <f>$B$70</f>
        <v>0.5</v>
      </c>
      <c r="P26" s="95" t="s">
        <v>27</v>
      </c>
      <c r="Q26" s="70">
        <f t="shared" si="2"/>
        <v>3.0048076921875E-2</v>
      </c>
      <c r="R26" s="66">
        <f>$B$70</f>
        <v>0.5</v>
      </c>
      <c r="S26" s="61" t="s">
        <v>27</v>
      </c>
      <c r="T26" s="62">
        <f t="shared" si="3"/>
        <v>3.0048076921875E-2</v>
      </c>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row>
    <row r="27" spans="1:59" x14ac:dyDescent="0.25">
      <c r="A27" s="2">
        <v>25</v>
      </c>
      <c r="B27" s="21">
        <f>APA_WWL3!$L$15</f>
        <v>0.5</v>
      </c>
      <c r="C27" s="21">
        <f>APA_WWL3!$L$41</f>
        <v>0.9615384615</v>
      </c>
      <c r="D27" s="21">
        <f>APA_WWL3!$L$54</f>
        <v>1</v>
      </c>
      <c r="E27" s="21">
        <f>APA_WWL3!$M$60</f>
        <v>0.5</v>
      </c>
      <c r="F27" s="21">
        <f>APA_WWL3!$M$63</f>
        <v>0.5</v>
      </c>
      <c r="G27" s="21">
        <f>APA_WWL3!$L$65</f>
        <v>0.5</v>
      </c>
      <c r="H27" s="21">
        <f t="shared" si="4"/>
        <v>6.009615384375E-2</v>
      </c>
      <c r="I27" s="66">
        <f>$B$70</f>
        <v>0.5</v>
      </c>
      <c r="J27" s="61" t="s">
        <v>27</v>
      </c>
      <c r="K27" s="83">
        <f t="shared" si="0"/>
        <v>3.0048076921875E-2</v>
      </c>
      <c r="L27" s="66">
        <f>$B$70</f>
        <v>0.5</v>
      </c>
      <c r="M27" s="61" t="s">
        <v>27</v>
      </c>
      <c r="N27" s="83">
        <f t="shared" si="1"/>
        <v>3.0048076921875E-2</v>
      </c>
      <c r="O27" s="66">
        <v>0</v>
      </c>
      <c r="P27" s="95" t="s">
        <v>67</v>
      </c>
      <c r="Q27" s="84">
        <f t="shared" si="2"/>
        <v>0</v>
      </c>
      <c r="R27" s="66">
        <f>$B$70</f>
        <v>0.5</v>
      </c>
      <c r="S27" s="61" t="s">
        <v>27</v>
      </c>
      <c r="T27" s="83">
        <f t="shared" si="3"/>
        <v>3.0048076921875E-2</v>
      </c>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row>
    <row r="28" spans="1:59" x14ac:dyDescent="0.25">
      <c r="A28" s="2">
        <v>26</v>
      </c>
      <c r="B28" s="21">
        <f>APA_WWL3!$M$15</f>
        <v>0.5</v>
      </c>
      <c r="C28" s="21">
        <f>APA_WWL3!$L$41</f>
        <v>0.9615384615</v>
      </c>
      <c r="D28" s="21">
        <f>APA_WWL3!$L$54</f>
        <v>1</v>
      </c>
      <c r="E28" s="21">
        <f>APA_WWL3!$M$60</f>
        <v>0.5</v>
      </c>
      <c r="F28" s="21">
        <f>APA_WWL3!$M$63</f>
        <v>0.5</v>
      </c>
      <c r="G28" s="21">
        <f>APA_WWL3!$L$65</f>
        <v>0.5</v>
      </c>
      <c r="H28" s="21">
        <f t="shared" si="4"/>
        <v>6.009615384375E-2</v>
      </c>
      <c r="I28" s="66">
        <f>$B$73</f>
        <v>0.5</v>
      </c>
      <c r="J28" s="61" t="s">
        <v>62</v>
      </c>
      <c r="K28" s="20">
        <f t="shared" si="0"/>
        <v>3.0048076921875E-2</v>
      </c>
      <c r="L28" s="66">
        <f>$B$74</f>
        <v>0</v>
      </c>
      <c r="M28" s="61" t="s">
        <v>63</v>
      </c>
      <c r="N28" s="20">
        <f t="shared" si="1"/>
        <v>0</v>
      </c>
      <c r="O28" s="66">
        <v>0</v>
      </c>
      <c r="P28" s="95" t="s">
        <v>67</v>
      </c>
      <c r="Q28" s="69">
        <f t="shared" si="2"/>
        <v>0</v>
      </c>
      <c r="R28" s="66">
        <f>$B$69</f>
        <v>1</v>
      </c>
      <c r="S28" s="61" t="s">
        <v>66</v>
      </c>
      <c r="T28" s="20">
        <f t="shared" si="3"/>
        <v>6.009615384375E-2</v>
      </c>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row>
    <row r="29" spans="1:59" x14ac:dyDescent="0.25">
      <c r="A29" s="2">
        <v>27</v>
      </c>
      <c r="B29" s="21">
        <f>APA_WWL3!$L$16</f>
        <v>0.78571428570000001</v>
      </c>
      <c r="C29" s="21">
        <f>APA_WWL3!$M$41</f>
        <v>3.8461538500000003E-2</v>
      </c>
      <c r="D29" s="21">
        <f>APA_WWL3!$L$54</f>
        <v>1</v>
      </c>
      <c r="E29" s="21">
        <f>APA_WWL3!$M$60</f>
        <v>0.5</v>
      </c>
      <c r="F29" s="21">
        <f>APA_WWL3!$M$63</f>
        <v>0.5</v>
      </c>
      <c r="G29" s="21">
        <f>APA_WWL3!$L$65</f>
        <v>0.5</v>
      </c>
      <c r="H29" s="21">
        <f t="shared" si="4"/>
        <v>3.777472531181319E-3</v>
      </c>
      <c r="I29" s="66">
        <f>$B$75</f>
        <v>0</v>
      </c>
      <c r="J29" s="61" t="s">
        <v>29</v>
      </c>
      <c r="K29" s="20">
        <f t="shared" si="0"/>
        <v>0</v>
      </c>
      <c r="L29" s="66">
        <f>$B$71</f>
        <v>0.75</v>
      </c>
      <c r="M29" s="61" t="s">
        <v>28</v>
      </c>
      <c r="N29" s="20">
        <f t="shared" si="1"/>
        <v>2.8331043983859895E-3</v>
      </c>
      <c r="O29" s="66">
        <f>$B$75</f>
        <v>0</v>
      </c>
      <c r="P29" s="95" t="s">
        <v>29</v>
      </c>
      <c r="Q29" s="69">
        <f t="shared" si="2"/>
        <v>0</v>
      </c>
      <c r="R29" s="66">
        <f>$B$71</f>
        <v>0.75</v>
      </c>
      <c r="S29" s="61" t="s">
        <v>28</v>
      </c>
      <c r="T29" s="20">
        <f t="shared" si="3"/>
        <v>2.8331043983859895E-3</v>
      </c>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row>
    <row r="30" spans="1:59" x14ac:dyDescent="0.25">
      <c r="A30" s="2">
        <v>28</v>
      </c>
      <c r="B30" s="21">
        <f>APA_WWL3!$M$16</f>
        <v>0.21428571429999999</v>
      </c>
      <c r="C30" s="21">
        <f>APA_WWL3!$M$41</f>
        <v>3.8461538500000003E-2</v>
      </c>
      <c r="D30" s="21">
        <f>APA_WWL3!$L$54</f>
        <v>1</v>
      </c>
      <c r="E30" s="21">
        <f>APA_WWL3!$M$60</f>
        <v>0.5</v>
      </c>
      <c r="F30" s="21">
        <f>APA_WWL3!$M$63</f>
        <v>0.5</v>
      </c>
      <c r="G30" s="21">
        <f>APA_WWL3!$L$65</f>
        <v>0.5</v>
      </c>
      <c r="H30" s="21">
        <f t="shared" si="4"/>
        <v>1.0302197813186814E-3</v>
      </c>
      <c r="I30" s="66">
        <f>$B$72</f>
        <v>0.16666666666666666</v>
      </c>
      <c r="J30" s="61" t="s">
        <v>21</v>
      </c>
      <c r="K30" s="20">
        <f t="shared" si="0"/>
        <v>1.717032968864469E-4</v>
      </c>
      <c r="L30" s="66">
        <f>$B$72</f>
        <v>0.16666666666666666</v>
      </c>
      <c r="M30" s="61" t="s">
        <v>21</v>
      </c>
      <c r="N30" s="20">
        <f t="shared" si="1"/>
        <v>1.717032968864469E-4</v>
      </c>
      <c r="O30" s="66">
        <f>$B$72</f>
        <v>0.16666666666666666</v>
      </c>
      <c r="P30" s="95" t="s">
        <v>21</v>
      </c>
      <c r="Q30" s="69">
        <f t="shared" si="2"/>
        <v>1.717032968864469E-4</v>
      </c>
      <c r="R30" s="66">
        <f>$B$69</f>
        <v>1</v>
      </c>
      <c r="S30" s="61" t="s">
        <v>66</v>
      </c>
      <c r="T30" s="20">
        <f t="shared" si="3"/>
        <v>1.0302197813186814E-3</v>
      </c>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row>
    <row r="31" spans="1:59" x14ac:dyDescent="0.25">
      <c r="A31" s="2">
        <v>29</v>
      </c>
      <c r="B31" s="21">
        <f>APA_WWL3!$L$17</f>
        <v>0</v>
      </c>
      <c r="C31" s="21">
        <f>APA_WWL3!$L$42</f>
        <v>0.5</v>
      </c>
      <c r="D31" s="21">
        <f>APA_WWL3!$M$54</f>
        <v>0</v>
      </c>
      <c r="E31" s="21">
        <f>APA_WWL3!$M$60</f>
        <v>0.5</v>
      </c>
      <c r="F31" s="21">
        <f>APA_WWL3!$M$63</f>
        <v>0.5</v>
      </c>
      <c r="G31" s="21">
        <f>APA_WWL3!$L$65</f>
        <v>0.5</v>
      </c>
      <c r="H31" s="21">
        <f t="shared" si="4"/>
        <v>0</v>
      </c>
      <c r="I31" s="66">
        <f>$B$71</f>
        <v>0.75</v>
      </c>
      <c r="J31" s="61" t="s">
        <v>28</v>
      </c>
      <c r="K31" s="20">
        <f t="shared" si="0"/>
        <v>0</v>
      </c>
      <c r="L31" s="66">
        <f>$B$75</f>
        <v>0</v>
      </c>
      <c r="M31" s="61" t="s">
        <v>29</v>
      </c>
      <c r="N31" s="20">
        <f t="shared" si="1"/>
        <v>0</v>
      </c>
      <c r="O31" s="66">
        <f>$B$75</f>
        <v>0</v>
      </c>
      <c r="P31" s="95" t="s">
        <v>29</v>
      </c>
      <c r="Q31" s="69">
        <f t="shared" si="2"/>
        <v>0</v>
      </c>
      <c r="R31" s="66">
        <f>$B$71</f>
        <v>0.75</v>
      </c>
      <c r="S31" s="61" t="s">
        <v>28</v>
      </c>
      <c r="T31" s="20">
        <f t="shared" si="3"/>
        <v>0</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row>
    <row r="32" spans="1:59" x14ac:dyDescent="0.25">
      <c r="A32" s="2">
        <v>30</v>
      </c>
      <c r="B32" s="21">
        <f>APA_WWL3!$M$17</f>
        <v>1</v>
      </c>
      <c r="C32" s="21">
        <f>APA_WWL3!$L$42</f>
        <v>0.5</v>
      </c>
      <c r="D32" s="21">
        <f>APA_WWL3!$M$54</f>
        <v>0</v>
      </c>
      <c r="E32" s="21">
        <f>APA_WWL3!$M$60</f>
        <v>0.5</v>
      </c>
      <c r="F32" s="21">
        <f>APA_WWL3!$M$63</f>
        <v>0.5</v>
      </c>
      <c r="G32" s="21">
        <f>APA_WWL3!$L$65</f>
        <v>0.5</v>
      </c>
      <c r="H32" s="21">
        <f t="shared" si="4"/>
        <v>0</v>
      </c>
      <c r="I32" s="66">
        <f>$B$73</f>
        <v>0.5</v>
      </c>
      <c r="J32" s="61" t="s">
        <v>62</v>
      </c>
      <c r="K32" s="20">
        <f>I32*H32</f>
        <v>0</v>
      </c>
      <c r="L32" s="66">
        <v>0</v>
      </c>
      <c r="M32" s="61" t="s">
        <v>67</v>
      </c>
      <c r="N32" s="20">
        <f t="shared" si="1"/>
        <v>0</v>
      </c>
      <c r="O32" s="66">
        <f>$B$74</f>
        <v>0</v>
      </c>
      <c r="P32" s="95" t="s">
        <v>63</v>
      </c>
      <c r="Q32" s="69">
        <f t="shared" si="2"/>
        <v>0</v>
      </c>
      <c r="R32" s="66">
        <f>$B$69</f>
        <v>1</v>
      </c>
      <c r="S32" s="61" t="s">
        <v>66</v>
      </c>
      <c r="T32" s="20">
        <f t="shared" si="3"/>
        <v>0</v>
      </c>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row>
    <row r="33" spans="1:59" x14ac:dyDescent="0.25">
      <c r="A33" s="2">
        <v>31</v>
      </c>
      <c r="B33" s="21">
        <f>APA_WWL3!$L$18</f>
        <v>0</v>
      </c>
      <c r="C33" s="21">
        <f>APA_WWL3!$M$42</f>
        <v>0.5</v>
      </c>
      <c r="D33" s="21">
        <f>APA_WWL3!$M$54</f>
        <v>0</v>
      </c>
      <c r="E33" s="21">
        <f>APA_WWL3!$M$60</f>
        <v>0.5</v>
      </c>
      <c r="F33" s="21">
        <f>APA_WWL3!$M$63</f>
        <v>0.5</v>
      </c>
      <c r="G33" s="21">
        <f>APA_WWL3!$L$65</f>
        <v>0.5</v>
      </c>
      <c r="H33" s="21">
        <f t="shared" si="4"/>
        <v>0</v>
      </c>
      <c r="I33" s="66">
        <f>$B$75</f>
        <v>0</v>
      </c>
      <c r="J33" s="61" t="s">
        <v>29</v>
      </c>
      <c r="K33" s="20">
        <f t="shared" si="0"/>
        <v>0</v>
      </c>
      <c r="L33" s="66">
        <f>$B$75</f>
        <v>0</v>
      </c>
      <c r="M33" s="61" t="s">
        <v>29</v>
      </c>
      <c r="N33" s="20">
        <f t="shared" si="1"/>
        <v>0</v>
      </c>
      <c r="O33" s="66">
        <f>$B$71</f>
        <v>0.75</v>
      </c>
      <c r="P33" s="95" t="s">
        <v>28</v>
      </c>
      <c r="Q33" s="69">
        <f t="shared" si="2"/>
        <v>0</v>
      </c>
      <c r="R33" s="66">
        <f>$B$71</f>
        <v>0.75</v>
      </c>
      <c r="S33" s="61" t="s">
        <v>28</v>
      </c>
      <c r="T33" s="20">
        <f t="shared" si="3"/>
        <v>0</v>
      </c>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row>
    <row r="34" spans="1:59" s="1" customFormat="1" x14ac:dyDescent="0.25">
      <c r="A34" s="1">
        <v>32</v>
      </c>
      <c r="B34" s="23">
        <f>APA_WWL3!$M$18</f>
        <v>1</v>
      </c>
      <c r="C34" s="23">
        <f>APA_WWL3!$M$42</f>
        <v>0.5</v>
      </c>
      <c r="D34" s="23">
        <f>APA_WWL3!$M$54</f>
        <v>0</v>
      </c>
      <c r="E34" s="23">
        <f>APA_WWL3!$M$60</f>
        <v>0.5</v>
      </c>
      <c r="F34" s="23">
        <f>APA_WWL3!$M$63</f>
        <v>0.5</v>
      </c>
      <c r="G34" s="23">
        <f>APA_WWL3!$L$65</f>
        <v>0.5</v>
      </c>
      <c r="H34" s="23">
        <f t="shared" si="4"/>
        <v>0</v>
      </c>
      <c r="I34" s="85">
        <f>$B$74</f>
        <v>0</v>
      </c>
      <c r="J34" s="63" t="s">
        <v>63</v>
      </c>
      <c r="K34" s="62">
        <f t="shared" si="0"/>
        <v>0</v>
      </c>
      <c r="L34" s="85">
        <v>0</v>
      </c>
      <c r="M34" s="63">
        <v>0</v>
      </c>
      <c r="N34" s="62">
        <f t="shared" si="1"/>
        <v>0</v>
      </c>
      <c r="O34" s="85">
        <f>$B$73</f>
        <v>0.5</v>
      </c>
      <c r="P34" s="96" t="s">
        <v>62</v>
      </c>
      <c r="Q34" s="70">
        <f t="shared" si="2"/>
        <v>0</v>
      </c>
      <c r="R34" s="85">
        <f>$B$69</f>
        <v>1</v>
      </c>
      <c r="S34" s="63" t="s">
        <v>66</v>
      </c>
      <c r="T34" s="62">
        <f t="shared" si="3"/>
        <v>0</v>
      </c>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row>
    <row r="35" spans="1:59" x14ac:dyDescent="0.25">
      <c r="A35" s="3">
        <v>33</v>
      </c>
      <c r="B35" s="21">
        <f>APA_WWL3!$L$19</f>
        <v>1</v>
      </c>
      <c r="C35" s="21">
        <f>APA_WWL3!$L$43</f>
        <v>0.5</v>
      </c>
      <c r="D35" s="21">
        <f>APA_WWL3!$L$55</f>
        <v>0</v>
      </c>
      <c r="E35" s="21">
        <f>APA_WWL3!$L$61</f>
        <v>0.5</v>
      </c>
      <c r="F35" s="21">
        <f>APA_WWL3!$L$64</f>
        <v>0.5</v>
      </c>
      <c r="G35" s="21">
        <f>APA_WWL3!$M$65</f>
        <v>0.5</v>
      </c>
      <c r="H35" s="21">
        <f t="shared" si="4"/>
        <v>0</v>
      </c>
      <c r="I35" s="86">
        <f>$B$73</f>
        <v>0.5</v>
      </c>
      <c r="J35" s="87" t="s">
        <v>62</v>
      </c>
      <c r="K35" s="20">
        <f t="shared" si="0"/>
        <v>0</v>
      </c>
      <c r="L35" s="86">
        <f>$B$69</f>
        <v>1</v>
      </c>
      <c r="M35" s="87" t="s">
        <v>66</v>
      </c>
      <c r="N35" s="20">
        <f t="shared" si="1"/>
        <v>0</v>
      </c>
      <c r="O35" s="66">
        <f>$B$74</f>
        <v>0</v>
      </c>
      <c r="P35" s="87" t="s">
        <v>63</v>
      </c>
      <c r="Q35" s="20">
        <f t="shared" si="2"/>
        <v>0</v>
      </c>
      <c r="R35" s="86">
        <v>0</v>
      </c>
      <c r="S35" s="94">
        <v>0</v>
      </c>
      <c r="T35" s="69">
        <f t="shared" si="3"/>
        <v>0</v>
      </c>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row>
    <row r="36" spans="1:59" x14ac:dyDescent="0.25">
      <c r="A36" s="3">
        <v>34</v>
      </c>
      <c r="B36" s="21">
        <f>APA_WWL3!$M$19</f>
        <v>0</v>
      </c>
      <c r="C36" s="21">
        <f>APA_WWL3!$L$43</f>
        <v>0.5</v>
      </c>
      <c r="D36" s="21">
        <f>APA_WWL3!$L$55</f>
        <v>0</v>
      </c>
      <c r="E36" s="21">
        <f>APA_WWL3!$L$61</f>
        <v>0.5</v>
      </c>
      <c r="F36" s="21">
        <f>APA_WWL3!$L$64</f>
        <v>0.5</v>
      </c>
      <c r="G36" s="21">
        <f>APA_WWL3!$M$65</f>
        <v>0.5</v>
      </c>
      <c r="H36" s="21">
        <f t="shared" si="4"/>
        <v>0</v>
      </c>
      <c r="I36" s="66">
        <f>$B$71</f>
        <v>0.75</v>
      </c>
      <c r="J36" s="61" t="s">
        <v>28</v>
      </c>
      <c r="K36" s="20">
        <f t="shared" si="0"/>
        <v>0</v>
      </c>
      <c r="L36" s="66">
        <f>$B$71</f>
        <v>0.75</v>
      </c>
      <c r="M36" s="61" t="s">
        <v>28</v>
      </c>
      <c r="N36" s="20">
        <f t="shared" si="1"/>
        <v>0</v>
      </c>
      <c r="O36" s="66">
        <f>$B$75</f>
        <v>0</v>
      </c>
      <c r="P36" s="61" t="s">
        <v>29</v>
      </c>
      <c r="Q36" s="20">
        <f t="shared" si="2"/>
        <v>0</v>
      </c>
      <c r="R36" s="66">
        <f>$B$75</f>
        <v>0</v>
      </c>
      <c r="S36" s="95" t="s">
        <v>29</v>
      </c>
      <c r="T36" s="69">
        <f t="shared" si="3"/>
        <v>0</v>
      </c>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row>
    <row r="37" spans="1:59" x14ac:dyDescent="0.25">
      <c r="A37" s="3">
        <v>35</v>
      </c>
      <c r="B37" s="21">
        <f>APA_WWL3!$L$20</f>
        <v>1</v>
      </c>
      <c r="C37" s="21">
        <f>APA_WWL3!$M$43</f>
        <v>0.5</v>
      </c>
      <c r="D37" s="21">
        <f>APA_WWL3!$L$55</f>
        <v>0</v>
      </c>
      <c r="E37" s="21">
        <f>APA_WWL3!$L$61</f>
        <v>0.5</v>
      </c>
      <c r="F37" s="21">
        <f>APA_WWL3!$L$64</f>
        <v>0.5</v>
      </c>
      <c r="G37" s="21">
        <f>APA_WWL3!$M$65</f>
        <v>0.5</v>
      </c>
      <c r="H37" s="21">
        <f t="shared" si="4"/>
        <v>0</v>
      </c>
      <c r="I37" s="66">
        <f>$B$74</f>
        <v>0</v>
      </c>
      <c r="J37" s="61" t="s">
        <v>63</v>
      </c>
      <c r="K37" s="20">
        <f t="shared" si="0"/>
        <v>0</v>
      </c>
      <c r="L37" s="66">
        <f>$B$69</f>
        <v>1</v>
      </c>
      <c r="M37" s="61" t="s">
        <v>66</v>
      </c>
      <c r="N37" s="20">
        <f t="shared" si="1"/>
        <v>0</v>
      </c>
      <c r="O37" s="66">
        <f>$B$73</f>
        <v>0.5</v>
      </c>
      <c r="P37" s="61" t="s">
        <v>62</v>
      </c>
      <c r="Q37" s="20">
        <f t="shared" si="2"/>
        <v>0</v>
      </c>
      <c r="R37" s="66">
        <v>0</v>
      </c>
      <c r="S37" s="95" t="s">
        <v>67</v>
      </c>
      <c r="T37" s="69">
        <f t="shared" si="3"/>
        <v>0</v>
      </c>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row>
    <row r="38" spans="1:59" x14ac:dyDescent="0.25">
      <c r="A38" s="3">
        <v>36</v>
      </c>
      <c r="B38" s="21">
        <f>APA_WWL3!$M$20</f>
        <v>0</v>
      </c>
      <c r="C38" s="21">
        <f>APA_WWL3!$M$43</f>
        <v>0.5</v>
      </c>
      <c r="D38" s="21">
        <f>APA_WWL3!$L$55</f>
        <v>0</v>
      </c>
      <c r="E38" s="21">
        <f>APA_WWL3!$L$61</f>
        <v>0.5</v>
      </c>
      <c r="F38" s="21">
        <f>APA_WWL3!$L$64</f>
        <v>0.5</v>
      </c>
      <c r="G38" s="21">
        <f>APA_WWL3!$M$65</f>
        <v>0.5</v>
      </c>
      <c r="H38" s="21">
        <f t="shared" si="4"/>
        <v>0</v>
      </c>
      <c r="I38" s="66">
        <f>$B$75</f>
        <v>0</v>
      </c>
      <c r="J38" s="61" t="s">
        <v>29</v>
      </c>
      <c r="K38" s="20">
        <f t="shared" si="0"/>
        <v>0</v>
      </c>
      <c r="L38" s="66">
        <f>$B$71</f>
        <v>0.75</v>
      </c>
      <c r="M38" s="61" t="s">
        <v>28</v>
      </c>
      <c r="N38" s="20">
        <f t="shared" si="1"/>
        <v>0</v>
      </c>
      <c r="O38" s="66">
        <f>$B$71</f>
        <v>0.75</v>
      </c>
      <c r="P38" s="61" t="s">
        <v>28</v>
      </c>
      <c r="Q38" s="20">
        <f t="shared" si="2"/>
        <v>0</v>
      </c>
      <c r="R38" s="66">
        <f>$B$75</f>
        <v>0</v>
      </c>
      <c r="S38" s="95" t="s">
        <v>29</v>
      </c>
      <c r="T38" s="69">
        <f t="shared" si="3"/>
        <v>0</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row>
    <row r="39" spans="1:59" x14ac:dyDescent="0.25">
      <c r="A39" s="3">
        <v>37</v>
      </c>
      <c r="B39" s="21">
        <f>APA_WWL3!$L$21</f>
        <v>0.21428571430000001</v>
      </c>
      <c r="C39" s="21">
        <f>APA_WWL3!$L$44</f>
        <v>3.8461538500000003E-2</v>
      </c>
      <c r="D39" s="21">
        <f>APA_WWL3!$M$55</f>
        <v>1</v>
      </c>
      <c r="E39" s="21">
        <f>APA_WWL3!$L$61</f>
        <v>0.5</v>
      </c>
      <c r="F39" s="21">
        <f>APA_WWL3!$L$64</f>
        <v>0.5</v>
      </c>
      <c r="G39" s="21">
        <f>APA_WWL3!$M$65</f>
        <v>0.5</v>
      </c>
      <c r="H39" s="21">
        <f t="shared" si="4"/>
        <v>1.0302197813186814E-3</v>
      </c>
      <c r="I39" s="66">
        <f>$B$72</f>
        <v>0.16666666666666666</v>
      </c>
      <c r="J39" s="61" t="s">
        <v>21</v>
      </c>
      <c r="K39" s="20">
        <f t="shared" si="0"/>
        <v>1.717032968864469E-4</v>
      </c>
      <c r="L39" s="66">
        <f>$B$69</f>
        <v>1</v>
      </c>
      <c r="M39" s="61" t="s">
        <v>66</v>
      </c>
      <c r="N39" s="20">
        <f t="shared" si="1"/>
        <v>1.0302197813186814E-3</v>
      </c>
      <c r="O39" s="66">
        <f>$B$72</f>
        <v>0.16666666666666666</v>
      </c>
      <c r="P39" s="61" t="s">
        <v>21</v>
      </c>
      <c r="Q39" s="20">
        <f t="shared" si="2"/>
        <v>1.717032968864469E-4</v>
      </c>
      <c r="R39" s="66">
        <f>$B$72</f>
        <v>0.16666666666666666</v>
      </c>
      <c r="S39" s="95" t="s">
        <v>21</v>
      </c>
      <c r="T39" s="69">
        <f t="shared" si="3"/>
        <v>1.717032968864469E-4</v>
      </c>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row>
    <row r="40" spans="1:59" x14ac:dyDescent="0.25">
      <c r="A40" s="3">
        <v>38</v>
      </c>
      <c r="B40" s="21">
        <f>APA_WWL3!$M$21</f>
        <v>0.78571428570000001</v>
      </c>
      <c r="C40" s="21">
        <f>APA_WWL3!$L$44</f>
        <v>3.8461538500000003E-2</v>
      </c>
      <c r="D40" s="21">
        <f>APA_WWL3!$M$55</f>
        <v>1</v>
      </c>
      <c r="E40" s="21">
        <f>APA_WWL3!$L$61</f>
        <v>0.5</v>
      </c>
      <c r="F40" s="21">
        <f>APA_WWL3!$L$64</f>
        <v>0.5</v>
      </c>
      <c r="G40" s="21">
        <f>APA_WWL3!$M$65</f>
        <v>0.5</v>
      </c>
      <c r="H40" s="21">
        <f t="shared" si="4"/>
        <v>3.777472531181319E-3</v>
      </c>
      <c r="I40" s="66">
        <f>$B$75</f>
        <v>0</v>
      </c>
      <c r="J40" s="61" t="s">
        <v>29</v>
      </c>
      <c r="K40" s="20">
        <f t="shared" si="0"/>
        <v>0</v>
      </c>
      <c r="L40" s="66">
        <f>$B$71</f>
        <v>0.75</v>
      </c>
      <c r="M40" s="61" t="s">
        <v>28</v>
      </c>
      <c r="N40" s="20">
        <f t="shared" si="1"/>
        <v>2.8331043983859895E-3</v>
      </c>
      <c r="O40" s="66">
        <f>$B$75</f>
        <v>0</v>
      </c>
      <c r="P40" s="61" t="s">
        <v>29</v>
      </c>
      <c r="Q40" s="20">
        <f t="shared" si="2"/>
        <v>0</v>
      </c>
      <c r="R40" s="66">
        <f>$B$71</f>
        <v>0.75</v>
      </c>
      <c r="S40" s="95" t="s">
        <v>28</v>
      </c>
      <c r="T40" s="69">
        <f t="shared" si="3"/>
        <v>2.8331043983859895E-3</v>
      </c>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row>
    <row r="41" spans="1:59" x14ac:dyDescent="0.25">
      <c r="A41" s="3">
        <v>39</v>
      </c>
      <c r="B41" s="21">
        <f>APA_WWL3!$L$22</f>
        <v>0.5</v>
      </c>
      <c r="C41" s="21">
        <f>APA_WWL3!$M$44</f>
        <v>0.9615384615</v>
      </c>
      <c r="D41" s="21">
        <f>APA_WWL3!$M$55</f>
        <v>1</v>
      </c>
      <c r="E41" s="21">
        <f>APA_WWL3!$L$61</f>
        <v>0.5</v>
      </c>
      <c r="F41" s="21">
        <f>APA_WWL3!$L$64</f>
        <v>0.5</v>
      </c>
      <c r="G41" s="21">
        <f>APA_WWL3!$M$65</f>
        <v>0.5</v>
      </c>
      <c r="H41" s="21">
        <f t="shared" si="4"/>
        <v>6.009615384375E-2</v>
      </c>
      <c r="I41" s="66">
        <v>0</v>
      </c>
      <c r="J41" s="61" t="s">
        <v>67</v>
      </c>
      <c r="K41" s="20">
        <f t="shared" si="0"/>
        <v>0</v>
      </c>
      <c r="L41" s="66">
        <f>$B$69</f>
        <v>1</v>
      </c>
      <c r="M41" s="61" t="s">
        <v>66</v>
      </c>
      <c r="N41" s="20">
        <f t="shared" si="1"/>
        <v>6.009615384375E-2</v>
      </c>
      <c r="O41" s="66">
        <f>$B$73</f>
        <v>0.5</v>
      </c>
      <c r="P41" s="61" t="s">
        <v>62</v>
      </c>
      <c r="Q41" s="20">
        <f t="shared" si="2"/>
        <v>3.0048076921875E-2</v>
      </c>
      <c r="R41" s="66">
        <f>$B$74</f>
        <v>0</v>
      </c>
      <c r="S41" s="95" t="s">
        <v>63</v>
      </c>
      <c r="T41" s="69">
        <f t="shared" si="3"/>
        <v>0</v>
      </c>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row>
    <row r="42" spans="1:59" x14ac:dyDescent="0.25">
      <c r="A42" s="3">
        <v>40</v>
      </c>
      <c r="B42" s="21">
        <f>APA_WWL3!$M$22</f>
        <v>0.5</v>
      </c>
      <c r="C42" s="21">
        <f>APA_WWL3!$M$44</f>
        <v>0.9615384615</v>
      </c>
      <c r="D42" s="21">
        <f>APA_WWL3!$M$55</f>
        <v>1</v>
      </c>
      <c r="E42" s="21">
        <f>APA_WWL3!$L$61</f>
        <v>0.5</v>
      </c>
      <c r="F42" s="21">
        <f>APA_WWL3!$L$64</f>
        <v>0.5</v>
      </c>
      <c r="G42" s="21">
        <f>APA_WWL3!$M$65</f>
        <v>0.5</v>
      </c>
      <c r="H42" s="21">
        <f t="shared" si="4"/>
        <v>6.009615384375E-2</v>
      </c>
      <c r="I42" s="66">
        <v>0</v>
      </c>
      <c r="J42" s="61" t="s">
        <v>67</v>
      </c>
      <c r="K42" s="20">
        <f t="shared" si="0"/>
        <v>0</v>
      </c>
      <c r="L42" s="66">
        <f>$B$70</f>
        <v>0.5</v>
      </c>
      <c r="M42" s="61" t="s">
        <v>27</v>
      </c>
      <c r="N42" s="20">
        <f t="shared" si="1"/>
        <v>3.0048076921875E-2</v>
      </c>
      <c r="O42" s="66">
        <f>$B$70</f>
        <v>0.5</v>
      </c>
      <c r="P42" s="61" t="s">
        <v>27</v>
      </c>
      <c r="Q42" s="20">
        <f t="shared" si="2"/>
        <v>3.0048076921875E-2</v>
      </c>
      <c r="R42" s="66">
        <f>$B$70</f>
        <v>0.5</v>
      </c>
      <c r="S42" s="95" t="s">
        <v>27</v>
      </c>
      <c r="T42" s="69">
        <f t="shared" si="3"/>
        <v>3.0048076921875E-2</v>
      </c>
    </row>
    <row r="43" spans="1:59" x14ac:dyDescent="0.25">
      <c r="A43" s="3">
        <v>41</v>
      </c>
      <c r="B43" s="21">
        <f>APA_WWL3!$L$23</f>
        <v>0.5</v>
      </c>
      <c r="C43" s="21">
        <f>APA_WWL3!$L$45</f>
        <v>0.9615384615</v>
      </c>
      <c r="D43" s="21">
        <f>APA_WWL3!$L$56</f>
        <v>1</v>
      </c>
      <c r="E43" s="21">
        <f>APA_WWL3!$M$61</f>
        <v>0.5</v>
      </c>
      <c r="F43" s="21">
        <f>APA_WWL3!$L$64</f>
        <v>0.5</v>
      </c>
      <c r="G43" s="21">
        <f>APA_WWL3!$M$65</f>
        <v>0.5</v>
      </c>
      <c r="H43" s="21">
        <f t="shared" si="4"/>
        <v>6.009615384375E-2</v>
      </c>
      <c r="I43" s="66">
        <f>$B$70</f>
        <v>0.5</v>
      </c>
      <c r="J43" s="61" t="s">
        <v>27</v>
      </c>
      <c r="K43" s="20">
        <f t="shared" si="0"/>
        <v>3.0048076921875E-2</v>
      </c>
      <c r="L43" s="66">
        <f>$B$70</f>
        <v>0.5</v>
      </c>
      <c r="M43" s="61" t="s">
        <v>27</v>
      </c>
      <c r="N43" s="20">
        <f t="shared" si="1"/>
        <v>3.0048076921875E-2</v>
      </c>
      <c r="O43" s="66">
        <f>$B$70</f>
        <v>0.5</v>
      </c>
      <c r="P43" s="61" t="s">
        <v>27</v>
      </c>
      <c r="Q43" s="20">
        <f t="shared" si="2"/>
        <v>3.0048076921875E-2</v>
      </c>
      <c r="R43" s="66">
        <v>0</v>
      </c>
      <c r="S43" s="95" t="s">
        <v>67</v>
      </c>
      <c r="T43" s="69">
        <f t="shared" si="3"/>
        <v>0</v>
      </c>
    </row>
    <row r="44" spans="1:59" x14ac:dyDescent="0.25">
      <c r="A44" s="3">
        <v>42</v>
      </c>
      <c r="B44" s="21">
        <f>APA_WWL3!$M$23</f>
        <v>0.5</v>
      </c>
      <c r="C44" s="21">
        <f>APA_WWL3!$L$45</f>
        <v>0.9615384615</v>
      </c>
      <c r="D44" s="21">
        <f>APA_WWL3!$L$56</f>
        <v>1</v>
      </c>
      <c r="E44" s="21">
        <f>APA_WWL3!$M$61</f>
        <v>0.5</v>
      </c>
      <c r="F44" s="21">
        <f>APA_WWL3!$L$64</f>
        <v>0.5</v>
      </c>
      <c r="G44" s="21">
        <f>APA_WWL3!$M$65</f>
        <v>0.5</v>
      </c>
      <c r="H44" s="21">
        <f t="shared" si="4"/>
        <v>6.009615384375E-2</v>
      </c>
      <c r="I44" s="66">
        <f>$B$74</f>
        <v>0</v>
      </c>
      <c r="J44" s="61" t="s">
        <v>63</v>
      </c>
      <c r="K44" s="20">
        <f t="shared" si="0"/>
        <v>0</v>
      </c>
      <c r="L44" s="66">
        <f>$B$73</f>
        <v>0.5</v>
      </c>
      <c r="M44" s="61" t="s">
        <v>62</v>
      </c>
      <c r="N44" s="20">
        <f t="shared" si="1"/>
        <v>3.0048076921875E-2</v>
      </c>
      <c r="O44" s="66">
        <f>$B$69</f>
        <v>1</v>
      </c>
      <c r="P44" s="61" t="s">
        <v>66</v>
      </c>
      <c r="Q44" s="20">
        <f t="shared" si="2"/>
        <v>6.009615384375E-2</v>
      </c>
      <c r="R44" s="66">
        <v>0</v>
      </c>
      <c r="S44" s="95" t="s">
        <v>67</v>
      </c>
      <c r="T44" s="69">
        <f t="shared" si="3"/>
        <v>0</v>
      </c>
    </row>
    <row r="45" spans="1:59" x14ac:dyDescent="0.25">
      <c r="A45" s="3">
        <v>43</v>
      </c>
      <c r="B45" s="21">
        <f>APA_WWL3!$L$24</f>
        <v>0.78571428570000001</v>
      </c>
      <c r="C45" s="21">
        <f>APA_WWL3!$M$45</f>
        <v>3.8461538500000003E-2</v>
      </c>
      <c r="D45" s="21">
        <f>APA_WWL3!$L$56</f>
        <v>1</v>
      </c>
      <c r="E45" s="21">
        <f>APA_WWL3!$M$61</f>
        <v>0.5</v>
      </c>
      <c r="F45" s="21">
        <f>APA_WWL3!$L$64</f>
        <v>0.5</v>
      </c>
      <c r="G45" s="21">
        <f>APA_WWL3!$M$65</f>
        <v>0.5</v>
      </c>
      <c r="H45" s="21">
        <f t="shared" si="4"/>
        <v>3.777472531181319E-3</v>
      </c>
      <c r="I45" s="66">
        <f>$B$71</f>
        <v>0.75</v>
      </c>
      <c r="J45" s="61" t="s">
        <v>28</v>
      </c>
      <c r="K45" s="20">
        <f t="shared" si="0"/>
        <v>2.8331043983859895E-3</v>
      </c>
      <c r="L45" s="66">
        <f>$B$75</f>
        <v>0</v>
      </c>
      <c r="M45" s="61" t="s">
        <v>29</v>
      </c>
      <c r="N45" s="20">
        <f t="shared" si="1"/>
        <v>0</v>
      </c>
      <c r="O45" s="66">
        <f>$B$71</f>
        <v>0.75</v>
      </c>
      <c r="P45" s="61" t="s">
        <v>28</v>
      </c>
      <c r="Q45" s="20">
        <f t="shared" si="2"/>
        <v>2.8331043983859895E-3</v>
      </c>
      <c r="R45" s="66">
        <f>$B$75</f>
        <v>0</v>
      </c>
      <c r="S45" s="95" t="s">
        <v>29</v>
      </c>
      <c r="T45" s="69">
        <f t="shared" si="3"/>
        <v>0</v>
      </c>
    </row>
    <row r="46" spans="1:59" x14ac:dyDescent="0.25">
      <c r="A46" s="3">
        <v>44</v>
      </c>
      <c r="B46" s="21">
        <f>APA_WWL3!$M$24</f>
        <v>0.21428571429999999</v>
      </c>
      <c r="C46" s="21">
        <f>APA_WWL3!$M$45</f>
        <v>3.8461538500000003E-2</v>
      </c>
      <c r="D46" s="21">
        <f>APA_WWL3!$L$56</f>
        <v>1</v>
      </c>
      <c r="E46" s="21">
        <f>APA_WWL3!$M$61</f>
        <v>0.5</v>
      </c>
      <c r="F46" s="21">
        <f>APA_WWL3!$L$64</f>
        <v>0.5</v>
      </c>
      <c r="G46" s="21">
        <f>APA_WWL3!$M$65</f>
        <v>0.5</v>
      </c>
      <c r="H46" s="21">
        <f t="shared" si="4"/>
        <v>1.0302197813186814E-3</v>
      </c>
      <c r="I46" s="66">
        <f>$B$72</f>
        <v>0.16666666666666666</v>
      </c>
      <c r="J46" s="61" t="s">
        <v>21</v>
      </c>
      <c r="K46" s="20">
        <f t="shared" si="0"/>
        <v>1.717032968864469E-4</v>
      </c>
      <c r="L46" s="66">
        <f>$B$72</f>
        <v>0.16666666666666666</v>
      </c>
      <c r="M46" s="61" t="s">
        <v>21</v>
      </c>
      <c r="N46" s="20">
        <f t="shared" si="1"/>
        <v>1.717032968864469E-4</v>
      </c>
      <c r="O46" s="66">
        <f>$B$69</f>
        <v>1</v>
      </c>
      <c r="P46" s="61" t="s">
        <v>66</v>
      </c>
      <c r="Q46" s="20">
        <f t="shared" si="2"/>
        <v>1.0302197813186814E-3</v>
      </c>
      <c r="R46" s="66">
        <f>$B$72</f>
        <v>0.16666666666666666</v>
      </c>
      <c r="S46" s="95" t="s">
        <v>21</v>
      </c>
      <c r="T46" s="69">
        <f t="shared" si="3"/>
        <v>1.717032968864469E-4</v>
      </c>
    </row>
    <row r="47" spans="1:59" x14ac:dyDescent="0.25">
      <c r="A47" s="3">
        <v>45</v>
      </c>
      <c r="B47" s="21">
        <f>APA_WWL3!$L$25</f>
        <v>0</v>
      </c>
      <c r="C47" s="21">
        <f>APA_WWL3!$L$46</f>
        <v>0.5</v>
      </c>
      <c r="D47" s="21">
        <f>APA_WWL3!$M$56</f>
        <v>0</v>
      </c>
      <c r="E47" s="21">
        <f>APA_WWL3!$M$61</f>
        <v>0.5</v>
      </c>
      <c r="F47" s="21">
        <f>APA_WWL3!$L$64</f>
        <v>0.5</v>
      </c>
      <c r="G47" s="21">
        <f>APA_WWL3!$M$65</f>
        <v>0.5</v>
      </c>
      <c r="H47" s="21">
        <f t="shared" si="4"/>
        <v>0</v>
      </c>
      <c r="I47" s="66">
        <f>$B$75</f>
        <v>0</v>
      </c>
      <c r="J47" s="61" t="s">
        <v>29</v>
      </c>
      <c r="K47" s="20">
        <f t="shared" si="0"/>
        <v>0</v>
      </c>
      <c r="L47" s="66">
        <f>$B$71</f>
        <v>0.75</v>
      </c>
      <c r="M47" s="61" t="s">
        <v>28</v>
      </c>
      <c r="N47" s="20">
        <f t="shared" si="1"/>
        <v>0</v>
      </c>
      <c r="O47" s="66">
        <f>$B$71</f>
        <v>0.75</v>
      </c>
      <c r="P47" s="61" t="s">
        <v>28</v>
      </c>
      <c r="Q47" s="20">
        <f t="shared" si="2"/>
        <v>0</v>
      </c>
      <c r="R47" s="66">
        <f>$B$75</f>
        <v>0</v>
      </c>
      <c r="S47" s="95" t="s">
        <v>29</v>
      </c>
      <c r="T47" s="69">
        <f t="shared" si="3"/>
        <v>0</v>
      </c>
    </row>
    <row r="48" spans="1:59" x14ac:dyDescent="0.25">
      <c r="A48" s="3">
        <v>46</v>
      </c>
      <c r="B48" s="21">
        <f>APA_WWL3!$M$25</f>
        <v>1</v>
      </c>
      <c r="C48" s="21">
        <f>APA_WWL3!$L$46</f>
        <v>0.5</v>
      </c>
      <c r="D48" s="21">
        <f>APA_WWL3!$M$56</f>
        <v>0</v>
      </c>
      <c r="E48" s="21">
        <f>APA_WWL3!$M$61</f>
        <v>0.5</v>
      </c>
      <c r="F48" s="21">
        <f>APA_WWL3!$L$64</f>
        <v>0.5</v>
      </c>
      <c r="G48" s="21">
        <f>APA_WWL3!$M$65</f>
        <v>0.5</v>
      </c>
      <c r="H48" s="21">
        <f t="shared" si="4"/>
        <v>0</v>
      </c>
      <c r="I48" s="66">
        <v>0</v>
      </c>
      <c r="J48" s="61" t="s">
        <v>67</v>
      </c>
      <c r="K48" s="20">
        <f t="shared" si="0"/>
        <v>0</v>
      </c>
      <c r="L48" s="66">
        <f>$B$73</f>
        <v>0.5</v>
      </c>
      <c r="M48" s="61" t="s">
        <v>62</v>
      </c>
      <c r="N48" s="20">
        <f t="shared" si="1"/>
        <v>0</v>
      </c>
      <c r="O48" s="66">
        <f>$B$69</f>
        <v>1</v>
      </c>
      <c r="P48" s="61" t="s">
        <v>66</v>
      </c>
      <c r="Q48" s="20">
        <f t="shared" si="2"/>
        <v>0</v>
      </c>
      <c r="R48" s="66">
        <f>$B$74</f>
        <v>0</v>
      </c>
      <c r="S48" s="95" t="s">
        <v>63</v>
      </c>
      <c r="T48" s="69">
        <f t="shared" si="3"/>
        <v>0</v>
      </c>
    </row>
    <row r="49" spans="1:20" x14ac:dyDescent="0.25">
      <c r="A49" s="3">
        <v>47</v>
      </c>
      <c r="B49" s="21">
        <f>APA_WWL3!$L$26</f>
        <v>0</v>
      </c>
      <c r="C49" s="21">
        <f>APA_WWL3!$M$46</f>
        <v>0.5</v>
      </c>
      <c r="D49" s="21">
        <f>APA_WWL3!$M$56</f>
        <v>0</v>
      </c>
      <c r="E49" s="21">
        <f>APA_WWL3!$M$61</f>
        <v>0.5</v>
      </c>
      <c r="F49" s="21">
        <f>APA_WWL3!$L$64</f>
        <v>0.5</v>
      </c>
      <c r="G49" s="21">
        <f>APA_WWL3!$M$65</f>
        <v>0.5</v>
      </c>
      <c r="H49" s="21">
        <f t="shared" si="4"/>
        <v>0</v>
      </c>
      <c r="I49" s="66">
        <f>$B$75</f>
        <v>0</v>
      </c>
      <c r="J49" s="61" t="s">
        <v>29</v>
      </c>
      <c r="K49" s="20">
        <f t="shared" si="0"/>
        <v>0</v>
      </c>
      <c r="L49" s="66">
        <f>$B$75</f>
        <v>0</v>
      </c>
      <c r="M49" s="61" t="s">
        <v>29</v>
      </c>
      <c r="N49" s="20">
        <f t="shared" si="1"/>
        <v>0</v>
      </c>
      <c r="O49" s="66">
        <f>$B$71</f>
        <v>0.75</v>
      </c>
      <c r="P49" s="61" t="s">
        <v>28</v>
      </c>
      <c r="Q49" s="20">
        <f t="shared" si="2"/>
        <v>0</v>
      </c>
      <c r="R49" s="66">
        <f>$B$71</f>
        <v>0.75</v>
      </c>
      <c r="S49" s="95" t="s">
        <v>28</v>
      </c>
      <c r="T49" s="69">
        <f t="shared" si="3"/>
        <v>0</v>
      </c>
    </row>
    <row r="50" spans="1:20" x14ac:dyDescent="0.25">
      <c r="A50" s="3">
        <v>48</v>
      </c>
      <c r="B50" s="21">
        <f>APA_WWL3!$M$26</f>
        <v>1</v>
      </c>
      <c r="C50" s="21">
        <f>APA_WWL3!$M$46</f>
        <v>0.5</v>
      </c>
      <c r="D50" s="21">
        <f>APA_WWL3!$M$56</f>
        <v>0</v>
      </c>
      <c r="E50" s="21">
        <f>APA_WWL3!$M$61</f>
        <v>0.5</v>
      </c>
      <c r="F50" s="21">
        <f>APA_WWL3!$L$64</f>
        <v>0.5</v>
      </c>
      <c r="G50" s="21">
        <f>APA_WWL3!$M$65</f>
        <v>0.5</v>
      </c>
      <c r="H50" s="21">
        <f t="shared" si="4"/>
        <v>0</v>
      </c>
      <c r="I50" s="85">
        <v>0</v>
      </c>
      <c r="J50" s="63">
        <v>0</v>
      </c>
      <c r="K50" s="20">
        <f t="shared" si="0"/>
        <v>0</v>
      </c>
      <c r="L50" s="85">
        <f>$B$74</f>
        <v>0</v>
      </c>
      <c r="M50" s="63" t="s">
        <v>63</v>
      </c>
      <c r="N50" s="20">
        <f t="shared" si="1"/>
        <v>0</v>
      </c>
      <c r="O50" s="85">
        <f>$B$69</f>
        <v>1</v>
      </c>
      <c r="P50" s="63" t="s">
        <v>66</v>
      </c>
      <c r="Q50" s="20">
        <f t="shared" si="2"/>
        <v>0</v>
      </c>
      <c r="R50" s="85">
        <f>$B$73</f>
        <v>0.5</v>
      </c>
      <c r="S50" s="96" t="s">
        <v>62</v>
      </c>
      <c r="T50" s="69">
        <f t="shared" si="3"/>
        <v>0</v>
      </c>
    </row>
    <row r="51" spans="1:20" x14ac:dyDescent="0.25">
      <c r="A51" s="3">
        <v>49</v>
      </c>
      <c r="B51" s="21">
        <f>APA_WWL3!$L$27</f>
        <v>1</v>
      </c>
      <c r="C51" s="21">
        <f>APA_WWL3!$L$47</f>
        <v>0.5</v>
      </c>
      <c r="D51" s="21">
        <f>APA_WWL3!$L$57</f>
        <v>0</v>
      </c>
      <c r="E51" s="21">
        <f>APA_WWL3!$L$62</f>
        <v>0.5</v>
      </c>
      <c r="F51" s="21">
        <f>APA_WWL3!$M$64</f>
        <v>0.5</v>
      </c>
      <c r="G51" s="21">
        <f>APA_WWL3!$M$65</f>
        <v>0.5</v>
      </c>
      <c r="H51" s="21">
        <f t="shared" si="4"/>
        <v>0</v>
      </c>
      <c r="I51" s="86">
        <f>$B$73</f>
        <v>0.5</v>
      </c>
      <c r="J51" s="87" t="s">
        <v>62</v>
      </c>
      <c r="K51" s="20">
        <f t="shared" si="0"/>
        <v>0</v>
      </c>
      <c r="L51" s="86">
        <f>$B$69</f>
        <v>1</v>
      </c>
      <c r="M51" s="87" t="s">
        <v>66</v>
      </c>
      <c r="N51" s="20">
        <f t="shared" si="1"/>
        <v>0</v>
      </c>
      <c r="O51" s="86">
        <v>0</v>
      </c>
      <c r="P51" s="94">
        <v>0</v>
      </c>
      <c r="Q51" s="20">
        <f t="shared" si="2"/>
        <v>0</v>
      </c>
      <c r="R51" s="66">
        <f>$B$74</f>
        <v>0</v>
      </c>
      <c r="S51" s="87" t="s">
        <v>63</v>
      </c>
      <c r="T51" s="69">
        <f t="shared" si="3"/>
        <v>0</v>
      </c>
    </row>
    <row r="52" spans="1:20" x14ac:dyDescent="0.25">
      <c r="A52" s="3">
        <v>50</v>
      </c>
      <c r="B52" s="21">
        <f>APA_WWL3!$M$27</f>
        <v>0</v>
      </c>
      <c r="C52" s="21">
        <f>APA_WWL3!$L$47</f>
        <v>0.5</v>
      </c>
      <c r="D52" s="21">
        <f>APA_WWL3!$L$57</f>
        <v>0</v>
      </c>
      <c r="E52" s="21">
        <f>APA_WWL3!$L$62</f>
        <v>0.5</v>
      </c>
      <c r="F52" s="21">
        <f>APA_WWL3!$M$64</f>
        <v>0.5</v>
      </c>
      <c r="G52" s="21">
        <f>APA_WWL3!$M$65</f>
        <v>0.5</v>
      </c>
      <c r="H52" s="21">
        <f t="shared" si="4"/>
        <v>0</v>
      </c>
      <c r="I52" s="66">
        <f>$B$71</f>
        <v>0.75</v>
      </c>
      <c r="J52" s="61" t="s">
        <v>28</v>
      </c>
      <c r="K52" s="20">
        <f t="shared" si="0"/>
        <v>0</v>
      </c>
      <c r="L52" s="66">
        <f>$B$71</f>
        <v>0.75</v>
      </c>
      <c r="M52" s="61" t="s">
        <v>28</v>
      </c>
      <c r="N52" s="20">
        <f t="shared" si="1"/>
        <v>0</v>
      </c>
      <c r="O52" s="66">
        <f>$B$75</f>
        <v>0</v>
      </c>
      <c r="P52" s="95" t="s">
        <v>29</v>
      </c>
      <c r="Q52" s="20">
        <f t="shared" si="2"/>
        <v>0</v>
      </c>
      <c r="R52" s="66">
        <f>$B$75</f>
        <v>0</v>
      </c>
      <c r="S52" s="61" t="s">
        <v>29</v>
      </c>
      <c r="T52" s="69">
        <f t="shared" si="3"/>
        <v>0</v>
      </c>
    </row>
    <row r="53" spans="1:20" x14ac:dyDescent="0.25">
      <c r="A53" s="3">
        <v>51</v>
      </c>
      <c r="B53" s="21">
        <f>APA_WWL3!$L$28</f>
        <v>1</v>
      </c>
      <c r="C53" s="21">
        <f>APA_WWL3!$M$47</f>
        <v>0.5</v>
      </c>
      <c r="D53" s="21">
        <f>APA_WWL3!$L$57</f>
        <v>0</v>
      </c>
      <c r="E53" s="21">
        <f>APA_WWL3!$L$62</f>
        <v>0.5</v>
      </c>
      <c r="F53" s="21">
        <f>APA_WWL3!$M$64</f>
        <v>0.5</v>
      </c>
      <c r="G53" s="21">
        <f>APA_WWL3!$M$65</f>
        <v>0.5</v>
      </c>
      <c r="H53" s="21">
        <f t="shared" si="4"/>
        <v>0</v>
      </c>
      <c r="I53" s="66">
        <f>$B$74</f>
        <v>0</v>
      </c>
      <c r="J53" s="61" t="s">
        <v>63</v>
      </c>
      <c r="K53" s="20">
        <f t="shared" si="0"/>
        <v>0</v>
      </c>
      <c r="L53" s="66">
        <f>$B$69</f>
        <v>1</v>
      </c>
      <c r="M53" s="61" t="s">
        <v>66</v>
      </c>
      <c r="N53" s="20">
        <f t="shared" si="1"/>
        <v>0</v>
      </c>
      <c r="O53" s="66">
        <v>0</v>
      </c>
      <c r="P53" s="95" t="s">
        <v>67</v>
      </c>
      <c r="Q53" s="20">
        <f t="shared" si="2"/>
        <v>0</v>
      </c>
      <c r="R53" s="66">
        <f>$B$73</f>
        <v>0.5</v>
      </c>
      <c r="S53" s="61" t="s">
        <v>62</v>
      </c>
      <c r="T53" s="69">
        <f t="shared" si="3"/>
        <v>0</v>
      </c>
    </row>
    <row r="54" spans="1:20" x14ac:dyDescent="0.25">
      <c r="A54" s="3">
        <v>52</v>
      </c>
      <c r="B54" s="21">
        <f>APA_WWL3!$M$28</f>
        <v>0</v>
      </c>
      <c r="C54" s="21">
        <f>APA_WWL3!$M$47</f>
        <v>0.5</v>
      </c>
      <c r="D54" s="21">
        <f>APA_WWL3!$L$57</f>
        <v>0</v>
      </c>
      <c r="E54" s="21">
        <f>APA_WWL3!$L$62</f>
        <v>0.5</v>
      </c>
      <c r="F54" s="21">
        <f>APA_WWL3!$M$64</f>
        <v>0.5</v>
      </c>
      <c r="G54" s="21">
        <f>APA_WWL3!$M$65</f>
        <v>0.5</v>
      </c>
      <c r="H54" s="21">
        <f t="shared" si="4"/>
        <v>0</v>
      </c>
      <c r="I54" s="66">
        <f>$B$75</f>
        <v>0</v>
      </c>
      <c r="J54" s="61" t="s">
        <v>29</v>
      </c>
      <c r="K54" s="20">
        <f t="shared" si="0"/>
        <v>0</v>
      </c>
      <c r="L54" s="66">
        <f>$B$71</f>
        <v>0.75</v>
      </c>
      <c r="M54" s="61" t="s">
        <v>28</v>
      </c>
      <c r="N54" s="20">
        <f t="shared" si="1"/>
        <v>0</v>
      </c>
      <c r="O54" s="66">
        <f>$B$75</f>
        <v>0</v>
      </c>
      <c r="P54" s="95" t="s">
        <v>29</v>
      </c>
      <c r="Q54" s="20">
        <f t="shared" si="2"/>
        <v>0</v>
      </c>
      <c r="R54" s="66">
        <f>$B$71</f>
        <v>0.75</v>
      </c>
      <c r="S54" s="61" t="s">
        <v>28</v>
      </c>
      <c r="T54" s="69">
        <f t="shared" si="3"/>
        <v>0</v>
      </c>
    </row>
    <row r="55" spans="1:20" x14ac:dyDescent="0.25">
      <c r="A55" s="3">
        <v>53</v>
      </c>
      <c r="B55" s="21">
        <f>APA_WWL3!$L$29</f>
        <v>0.21428571430000001</v>
      </c>
      <c r="C55" s="21">
        <f>APA_WWL3!$L$48</f>
        <v>3.8461538500000003E-2</v>
      </c>
      <c r="D55" s="21">
        <f>APA_WWL3!$M$57</f>
        <v>1</v>
      </c>
      <c r="E55" s="21">
        <f>APA_WWL3!$L$62</f>
        <v>0.5</v>
      </c>
      <c r="F55" s="21">
        <f>APA_WWL3!$M$64</f>
        <v>0.5</v>
      </c>
      <c r="G55" s="21">
        <f>APA_WWL3!$M$65</f>
        <v>0.5</v>
      </c>
      <c r="H55" s="21">
        <f t="shared" si="4"/>
        <v>1.0302197813186814E-3</v>
      </c>
      <c r="I55" s="66">
        <f>$B$72</f>
        <v>0.16666666666666666</v>
      </c>
      <c r="J55" s="61" t="s">
        <v>21</v>
      </c>
      <c r="K55" s="20">
        <f t="shared" si="0"/>
        <v>1.717032968864469E-4</v>
      </c>
      <c r="L55" s="66">
        <f>$B$69</f>
        <v>1</v>
      </c>
      <c r="M55" s="61" t="s">
        <v>66</v>
      </c>
      <c r="N55" s="20">
        <f t="shared" si="1"/>
        <v>1.0302197813186814E-3</v>
      </c>
      <c r="O55" s="66">
        <f>$B$72</f>
        <v>0.16666666666666666</v>
      </c>
      <c r="P55" s="95" t="s">
        <v>21</v>
      </c>
      <c r="Q55" s="20">
        <f t="shared" si="2"/>
        <v>1.717032968864469E-4</v>
      </c>
      <c r="R55" s="66">
        <f>$B$72</f>
        <v>0.16666666666666666</v>
      </c>
      <c r="S55" s="61" t="s">
        <v>21</v>
      </c>
      <c r="T55" s="69">
        <f t="shared" si="3"/>
        <v>1.717032968864469E-4</v>
      </c>
    </row>
    <row r="56" spans="1:20" x14ac:dyDescent="0.25">
      <c r="A56" s="3">
        <v>54</v>
      </c>
      <c r="B56" s="21">
        <f>APA_WWL3!$M$29</f>
        <v>0.78571428570000001</v>
      </c>
      <c r="C56" s="21">
        <f>APA_WWL3!$L$48</f>
        <v>3.8461538500000003E-2</v>
      </c>
      <c r="D56" s="21">
        <f>APA_WWL3!$M$57</f>
        <v>1</v>
      </c>
      <c r="E56" s="21">
        <f>APA_WWL3!$L$62</f>
        <v>0.5</v>
      </c>
      <c r="F56" s="21">
        <f>APA_WWL3!$M$64</f>
        <v>0.5</v>
      </c>
      <c r="G56" s="21">
        <f>APA_WWL3!$M$65</f>
        <v>0.5</v>
      </c>
      <c r="H56" s="21">
        <f t="shared" si="4"/>
        <v>3.777472531181319E-3</v>
      </c>
      <c r="I56" s="66">
        <f>$B$75</f>
        <v>0</v>
      </c>
      <c r="J56" s="61" t="s">
        <v>29</v>
      </c>
      <c r="K56" s="20">
        <f t="shared" si="0"/>
        <v>0</v>
      </c>
      <c r="L56" s="66">
        <f>$B$71</f>
        <v>0.75</v>
      </c>
      <c r="M56" s="61" t="s">
        <v>28</v>
      </c>
      <c r="N56" s="20">
        <f t="shared" si="1"/>
        <v>2.8331043983859895E-3</v>
      </c>
      <c r="O56" s="66">
        <f>$B$71</f>
        <v>0.75</v>
      </c>
      <c r="P56" s="95" t="s">
        <v>28</v>
      </c>
      <c r="Q56" s="20">
        <f t="shared" si="2"/>
        <v>2.8331043983859895E-3</v>
      </c>
      <c r="R56" s="66">
        <f>$B$75</f>
        <v>0</v>
      </c>
      <c r="S56" s="61" t="s">
        <v>29</v>
      </c>
      <c r="T56" s="69">
        <f t="shared" si="3"/>
        <v>0</v>
      </c>
    </row>
    <row r="57" spans="1:20" x14ac:dyDescent="0.25">
      <c r="A57" s="3">
        <v>55</v>
      </c>
      <c r="B57" s="21">
        <f>APA_WWL3!$L$30</f>
        <v>0.5</v>
      </c>
      <c r="C57" s="21">
        <f>APA_WWL3!$M$48</f>
        <v>0.9615384615</v>
      </c>
      <c r="D57" s="21">
        <f>APA_WWL3!$M$57</f>
        <v>1</v>
      </c>
      <c r="E57" s="21">
        <f>APA_WWL3!$L$62</f>
        <v>0.5</v>
      </c>
      <c r="F57" s="21">
        <f>APA_WWL3!$M$64</f>
        <v>0.5</v>
      </c>
      <c r="G57" s="21">
        <f>APA_WWL3!$M$65</f>
        <v>0.5</v>
      </c>
      <c r="H57" s="21">
        <f t="shared" si="4"/>
        <v>6.009615384375E-2</v>
      </c>
      <c r="I57" s="66">
        <v>0</v>
      </c>
      <c r="J57" s="61" t="s">
        <v>67</v>
      </c>
      <c r="K57" s="20">
        <f t="shared" si="0"/>
        <v>0</v>
      </c>
      <c r="L57" s="66">
        <f>$B$69</f>
        <v>1</v>
      </c>
      <c r="M57" s="61" t="s">
        <v>66</v>
      </c>
      <c r="N57" s="20">
        <f t="shared" si="1"/>
        <v>6.009615384375E-2</v>
      </c>
      <c r="O57" s="66">
        <f>$B$74</f>
        <v>0</v>
      </c>
      <c r="P57" s="95" t="s">
        <v>63</v>
      </c>
      <c r="Q57" s="20">
        <f t="shared" si="2"/>
        <v>0</v>
      </c>
      <c r="R57" s="66">
        <f>$B$73</f>
        <v>0.5</v>
      </c>
      <c r="S57" s="61" t="s">
        <v>62</v>
      </c>
      <c r="T57" s="69">
        <f t="shared" si="3"/>
        <v>3.0048076921875E-2</v>
      </c>
    </row>
    <row r="58" spans="1:20" x14ac:dyDescent="0.25">
      <c r="A58" s="3">
        <v>56</v>
      </c>
      <c r="B58" s="21">
        <f>APA_WWL3!$M$30</f>
        <v>0.5</v>
      </c>
      <c r="C58" s="21">
        <f>APA_WWL3!$M$48</f>
        <v>0.9615384615</v>
      </c>
      <c r="D58" s="21">
        <f>APA_WWL3!$M$57</f>
        <v>1</v>
      </c>
      <c r="E58" s="21">
        <f>APA_WWL3!$L$62</f>
        <v>0.5</v>
      </c>
      <c r="F58" s="21">
        <f>APA_WWL3!$M$64</f>
        <v>0.5</v>
      </c>
      <c r="G58" s="21">
        <f>APA_WWL3!$M$65</f>
        <v>0.5</v>
      </c>
      <c r="H58" s="21">
        <f t="shared" si="4"/>
        <v>6.009615384375E-2</v>
      </c>
      <c r="I58" s="66">
        <v>0</v>
      </c>
      <c r="J58" s="61" t="s">
        <v>67</v>
      </c>
      <c r="K58" s="20">
        <f t="shared" si="0"/>
        <v>0</v>
      </c>
      <c r="L58" s="66">
        <f>$B$70</f>
        <v>0.5</v>
      </c>
      <c r="M58" s="61" t="s">
        <v>27</v>
      </c>
      <c r="N58" s="20">
        <f t="shared" si="1"/>
        <v>3.0048076921875E-2</v>
      </c>
      <c r="O58" s="66">
        <f>$B$70</f>
        <v>0.5</v>
      </c>
      <c r="P58" s="95" t="s">
        <v>27</v>
      </c>
      <c r="Q58" s="20">
        <f t="shared" si="2"/>
        <v>3.0048076921875E-2</v>
      </c>
      <c r="R58" s="66">
        <f>$B$70</f>
        <v>0.5</v>
      </c>
      <c r="S58" s="61" t="s">
        <v>27</v>
      </c>
      <c r="T58" s="69">
        <f t="shared" si="3"/>
        <v>3.0048076921875E-2</v>
      </c>
    </row>
    <row r="59" spans="1:20" x14ac:dyDescent="0.25">
      <c r="A59" s="3">
        <v>57</v>
      </c>
      <c r="B59" s="21">
        <f>APA_WWL3!$L$31</f>
        <v>0.5</v>
      </c>
      <c r="C59" s="21">
        <f>APA_WWL3!$L$49</f>
        <v>0.9615384615</v>
      </c>
      <c r="D59" s="21">
        <f>APA_WWL3!$L$58</f>
        <v>1</v>
      </c>
      <c r="E59" s="21">
        <f>APA_WWL3!$M$62</f>
        <v>0.5</v>
      </c>
      <c r="F59" s="21">
        <f>APA_WWL3!$M$64</f>
        <v>0.5</v>
      </c>
      <c r="G59" s="21">
        <f>APA_WWL3!$M$65</f>
        <v>0.5</v>
      </c>
      <c r="H59" s="21">
        <f t="shared" si="4"/>
        <v>6.009615384375E-2</v>
      </c>
      <c r="I59" s="66">
        <f>$B$70</f>
        <v>0.5</v>
      </c>
      <c r="J59" s="61" t="s">
        <v>27</v>
      </c>
      <c r="K59" s="20">
        <f t="shared" si="0"/>
        <v>3.0048076921875E-2</v>
      </c>
      <c r="L59" s="66">
        <f>$B$70</f>
        <v>0.5</v>
      </c>
      <c r="M59" s="61" t="s">
        <v>27</v>
      </c>
      <c r="N59" s="20">
        <f t="shared" si="1"/>
        <v>3.0048076921875E-2</v>
      </c>
      <c r="O59" s="66">
        <v>0</v>
      </c>
      <c r="P59" s="95" t="s">
        <v>67</v>
      </c>
      <c r="Q59" s="20">
        <f t="shared" si="2"/>
        <v>0</v>
      </c>
      <c r="R59" s="66">
        <f>$B$70</f>
        <v>0.5</v>
      </c>
      <c r="S59" s="61" t="s">
        <v>27</v>
      </c>
      <c r="T59" s="69">
        <f t="shared" si="3"/>
        <v>3.0048076921875E-2</v>
      </c>
    </row>
    <row r="60" spans="1:20" x14ac:dyDescent="0.25">
      <c r="A60" s="3">
        <v>58</v>
      </c>
      <c r="B60" s="21">
        <f>APA_WWL3!$M$31</f>
        <v>0.5</v>
      </c>
      <c r="C60" s="21">
        <f>APA_WWL3!$L$49</f>
        <v>0.9615384615</v>
      </c>
      <c r="D60" s="21">
        <f>APA_WWL3!$L$58</f>
        <v>1</v>
      </c>
      <c r="E60" s="21">
        <f>APA_WWL3!$M$62</f>
        <v>0.5</v>
      </c>
      <c r="F60" s="21">
        <f>APA_WWL3!$M$64</f>
        <v>0.5</v>
      </c>
      <c r="G60" s="21">
        <f>APA_WWL3!$M$65</f>
        <v>0.5</v>
      </c>
      <c r="H60" s="21">
        <f t="shared" si="4"/>
        <v>6.009615384375E-2</v>
      </c>
      <c r="I60" s="66">
        <f>$B$74</f>
        <v>0</v>
      </c>
      <c r="J60" s="61" t="s">
        <v>63</v>
      </c>
      <c r="K60" s="20">
        <f t="shared" si="0"/>
        <v>0</v>
      </c>
      <c r="L60" s="66">
        <f>$B$73</f>
        <v>0.5</v>
      </c>
      <c r="M60" s="61" t="s">
        <v>62</v>
      </c>
      <c r="N60" s="20">
        <f t="shared" si="1"/>
        <v>3.0048076921875E-2</v>
      </c>
      <c r="O60" s="66">
        <v>0</v>
      </c>
      <c r="P60" s="95" t="s">
        <v>67</v>
      </c>
      <c r="Q60" s="20">
        <f t="shared" si="2"/>
        <v>0</v>
      </c>
      <c r="R60" s="66">
        <f>$B$69</f>
        <v>1</v>
      </c>
      <c r="S60" s="61" t="s">
        <v>66</v>
      </c>
      <c r="T60" s="69">
        <f t="shared" si="3"/>
        <v>6.009615384375E-2</v>
      </c>
    </row>
    <row r="61" spans="1:20" x14ac:dyDescent="0.25">
      <c r="A61" s="3">
        <v>59</v>
      </c>
      <c r="B61" s="21">
        <f>APA_WWL3!$L$32</f>
        <v>0.78571428570000001</v>
      </c>
      <c r="C61" s="21">
        <f>APA_WWL3!$M$49</f>
        <v>3.8461538500000003E-2</v>
      </c>
      <c r="D61" s="21">
        <f>APA_WWL3!$L$58</f>
        <v>1</v>
      </c>
      <c r="E61" s="21">
        <f>APA_WWL3!$M$62</f>
        <v>0.5</v>
      </c>
      <c r="F61" s="21">
        <f>APA_WWL3!$M$64</f>
        <v>0.5</v>
      </c>
      <c r="G61" s="21">
        <f>APA_WWL3!$M$65</f>
        <v>0.5</v>
      </c>
      <c r="H61" s="21">
        <f t="shared" si="4"/>
        <v>3.777472531181319E-3</v>
      </c>
      <c r="I61" s="66">
        <f>$B$71</f>
        <v>0.75</v>
      </c>
      <c r="J61" s="61" t="s">
        <v>28</v>
      </c>
      <c r="K61" s="20">
        <f t="shared" si="0"/>
        <v>2.8331043983859895E-3</v>
      </c>
      <c r="L61" s="66">
        <f>$B$75</f>
        <v>0</v>
      </c>
      <c r="M61" s="61" t="s">
        <v>29</v>
      </c>
      <c r="N61" s="20">
        <f t="shared" si="1"/>
        <v>0</v>
      </c>
      <c r="O61" s="66">
        <f>$B$75</f>
        <v>0</v>
      </c>
      <c r="P61" s="95" t="s">
        <v>29</v>
      </c>
      <c r="Q61" s="20">
        <f t="shared" si="2"/>
        <v>0</v>
      </c>
      <c r="R61" s="66">
        <f>$B$71</f>
        <v>0.75</v>
      </c>
      <c r="S61" s="61" t="s">
        <v>28</v>
      </c>
      <c r="T61" s="69">
        <f t="shared" si="3"/>
        <v>2.8331043983859895E-3</v>
      </c>
    </row>
    <row r="62" spans="1:20" x14ac:dyDescent="0.25">
      <c r="A62" s="3">
        <v>60</v>
      </c>
      <c r="B62" s="21">
        <f>APA_WWL3!$M$32</f>
        <v>0.21428571429999999</v>
      </c>
      <c r="C62" s="21">
        <f>APA_WWL3!$M$49</f>
        <v>3.8461538500000003E-2</v>
      </c>
      <c r="D62" s="21">
        <f>APA_WWL3!$L$58</f>
        <v>1</v>
      </c>
      <c r="E62" s="21">
        <f>APA_WWL3!$M$62</f>
        <v>0.5</v>
      </c>
      <c r="F62" s="21">
        <f>APA_WWL3!$M$64</f>
        <v>0.5</v>
      </c>
      <c r="G62" s="21">
        <f>APA_WWL3!$M$65</f>
        <v>0.5</v>
      </c>
      <c r="H62" s="21">
        <f t="shared" si="4"/>
        <v>1.0302197813186814E-3</v>
      </c>
      <c r="I62" s="66">
        <f>$B$72</f>
        <v>0.16666666666666666</v>
      </c>
      <c r="J62" s="61" t="s">
        <v>21</v>
      </c>
      <c r="K62" s="20">
        <f t="shared" si="0"/>
        <v>1.717032968864469E-4</v>
      </c>
      <c r="L62" s="66">
        <f>$B$72</f>
        <v>0.16666666666666666</v>
      </c>
      <c r="M62" s="61" t="s">
        <v>21</v>
      </c>
      <c r="N62" s="20">
        <f t="shared" si="1"/>
        <v>1.717032968864469E-4</v>
      </c>
      <c r="O62" s="66">
        <f>$B$72</f>
        <v>0.16666666666666666</v>
      </c>
      <c r="P62" s="95" t="s">
        <v>21</v>
      </c>
      <c r="Q62" s="20">
        <f t="shared" si="2"/>
        <v>1.717032968864469E-4</v>
      </c>
      <c r="R62" s="66">
        <f>$B$69</f>
        <v>1</v>
      </c>
      <c r="S62" s="61" t="s">
        <v>66</v>
      </c>
      <c r="T62" s="69">
        <f t="shared" si="3"/>
        <v>1.0302197813186814E-3</v>
      </c>
    </row>
    <row r="63" spans="1:20" x14ac:dyDescent="0.25">
      <c r="A63" s="3">
        <v>61</v>
      </c>
      <c r="B63" s="21">
        <f>APA_WWL3!$L$33</f>
        <v>0</v>
      </c>
      <c r="C63" s="21">
        <f>APA_WWL3!$L$50</f>
        <v>0.5</v>
      </c>
      <c r="D63" s="21">
        <f>APA_WWL3!$M$58</f>
        <v>0</v>
      </c>
      <c r="E63" s="21">
        <f>APA_WWL3!$M$62</f>
        <v>0.5</v>
      </c>
      <c r="F63" s="21">
        <f>APA_WWL3!$M$64</f>
        <v>0.5</v>
      </c>
      <c r="G63" s="21">
        <f>APA_WWL3!$M$65</f>
        <v>0.5</v>
      </c>
      <c r="H63" s="21">
        <f t="shared" si="4"/>
        <v>0</v>
      </c>
      <c r="I63" s="66">
        <f>$B$75</f>
        <v>0</v>
      </c>
      <c r="J63" s="61" t="s">
        <v>29</v>
      </c>
      <c r="K63" s="20">
        <f t="shared" si="0"/>
        <v>0</v>
      </c>
      <c r="L63" s="66">
        <f>$B$71</f>
        <v>0.75</v>
      </c>
      <c r="M63" s="61" t="s">
        <v>28</v>
      </c>
      <c r="N63" s="20">
        <f t="shared" si="1"/>
        <v>0</v>
      </c>
      <c r="O63" s="66">
        <f>$B$75</f>
        <v>0</v>
      </c>
      <c r="P63" s="95" t="s">
        <v>29</v>
      </c>
      <c r="Q63" s="20">
        <f t="shared" si="2"/>
        <v>0</v>
      </c>
      <c r="R63" s="66">
        <f>$B$71</f>
        <v>0.75</v>
      </c>
      <c r="S63" s="61" t="s">
        <v>28</v>
      </c>
      <c r="T63" s="69">
        <f t="shared" si="3"/>
        <v>0</v>
      </c>
    </row>
    <row r="64" spans="1:20" x14ac:dyDescent="0.25">
      <c r="A64" s="3">
        <v>62</v>
      </c>
      <c r="B64" s="21">
        <f>APA_WWL3!$M$33</f>
        <v>1</v>
      </c>
      <c r="C64" s="21">
        <f>APA_WWL3!$L$50</f>
        <v>0.5</v>
      </c>
      <c r="D64" s="21">
        <f>APA_WWL3!$M$58</f>
        <v>0</v>
      </c>
      <c r="E64" s="21">
        <f>APA_WWL3!$M$62</f>
        <v>0.5</v>
      </c>
      <c r="F64" s="21">
        <f>APA_WWL3!$M$64</f>
        <v>0.5</v>
      </c>
      <c r="G64" s="21">
        <f>APA_WWL3!$M$65</f>
        <v>0.5</v>
      </c>
      <c r="H64" s="21">
        <f t="shared" si="4"/>
        <v>0</v>
      </c>
      <c r="I64" s="66">
        <v>0</v>
      </c>
      <c r="J64" s="61" t="s">
        <v>67</v>
      </c>
      <c r="K64" s="20">
        <f t="shared" si="0"/>
        <v>0</v>
      </c>
      <c r="L64" s="66">
        <f>$B$73</f>
        <v>0.5</v>
      </c>
      <c r="M64" s="61" t="s">
        <v>62</v>
      </c>
      <c r="N64" s="20">
        <f t="shared" si="1"/>
        <v>0</v>
      </c>
      <c r="O64" s="66">
        <f>$B$74</f>
        <v>0</v>
      </c>
      <c r="P64" s="95" t="s">
        <v>63</v>
      </c>
      <c r="Q64" s="20">
        <f t="shared" si="2"/>
        <v>0</v>
      </c>
      <c r="R64" s="66">
        <f>$B$69</f>
        <v>1</v>
      </c>
      <c r="S64" s="61" t="s">
        <v>66</v>
      </c>
      <c r="T64" s="69">
        <f t="shared" si="3"/>
        <v>0</v>
      </c>
    </row>
    <row r="65" spans="1:22" x14ac:dyDescent="0.25">
      <c r="A65" s="3">
        <v>63</v>
      </c>
      <c r="B65" s="21">
        <f>APA_WWL3!$L$34</f>
        <v>0</v>
      </c>
      <c r="C65" s="21">
        <f>APA_WWL3!$M$50</f>
        <v>0.5</v>
      </c>
      <c r="D65" s="21">
        <f>APA_WWL3!$M$58</f>
        <v>0</v>
      </c>
      <c r="E65" s="21">
        <f>APA_WWL3!$M$62</f>
        <v>0.5</v>
      </c>
      <c r="F65" s="21">
        <f>APA_WWL3!$M$64</f>
        <v>0.5</v>
      </c>
      <c r="G65" s="21">
        <f>APA_WWL3!$M$65</f>
        <v>0.5</v>
      </c>
      <c r="H65" s="21">
        <f t="shared" si="4"/>
        <v>0</v>
      </c>
      <c r="I65" s="66">
        <f>$B$75</f>
        <v>0</v>
      </c>
      <c r="J65" s="61" t="s">
        <v>29</v>
      </c>
      <c r="K65" s="20">
        <f t="shared" si="0"/>
        <v>0</v>
      </c>
      <c r="L65" s="66">
        <f>$B$75</f>
        <v>0</v>
      </c>
      <c r="M65" s="61" t="s">
        <v>29</v>
      </c>
      <c r="N65" s="20">
        <f t="shared" si="1"/>
        <v>0</v>
      </c>
      <c r="O65" s="66">
        <f>$B$71</f>
        <v>0.75</v>
      </c>
      <c r="P65" s="95" t="s">
        <v>28</v>
      </c>
      <c r="Q65" s="20">
        <f t="shared" si="2"/>
        <v>0</v>
      </c>
      <c r="R65" s="66">
        <f>$B$71</f>
        <v>0.75</v>
      </c>
      <c r="S65" s="61" t="s">
        <v>28</v>
      </c>
      <c r="T65" s="69">
        <f t="shared" si="3"/>
        <v>0</v>
      </c>
    </row>
    <row r="66" spans="1:22" s="1" customFormat="1" x14ac:dyDescent="0.25">
      <c r="A66" s="4">
        <v>64</v>
      </c>
      <c r="B66" s="23">
        <f>APA_WWL3!$M$34</f>
        <v>1</v>
      </c>
      <c r="C66" s="23">
        <f>APA_WWL3!$M$50</f>
        <v>0.5</v>
      </c>
      <c r="D66" s="23">
        <f>APA_WWL3!$M$58</f>
        <v>0</v>
      </c>
      <c r="E66" s="23">
        <f>APA_WWL3!$M$62</f>
        <v>0.5</v>
      </c>
      <c r="F66" s="23">
        <f>APA_WWL3!$M$64</f>
        <v>0.5</v>
      </c>
      <c r="G66" s="23">
        <f>APA_WWL3!$M$65</f>
        <v>0.5</v>
      </c>
      <c r="H66" s="23">
        <f t="shared" si="4"/>
        <v>0</v>
      </c>
      <c r="I66" s="85">
        <v>0</v>
      </c>
      <c r="J66" s="63">
        <v>0</v>
      </c>
      <c r="K66" s="62">
        <f t="shared" si="0"/>
        <v>0</v>
      </c>
      <c r="L66" s="85">
        <f>$B$74</f>
        <v>0</v>
      </c>
      <c r="M66" s="63" t="s">
        <v>63</v>
      </c>
      <c r="N66" s="62">
        <f t="shared" si="1"/>
        <v>0</v>
      </c>
      <c r="O66" s="85">
        <f>$B$73</f>
        <v>0.5</v>
      </c>
      <c r="P66" s="96" t="s">
        <v>62</v>
      </c>
      <c r="Q66" s="62">
        <f t="shared" si="2"/>
        <v>0</v>
      </c>
      <c r="R66" s="85">
        <f>$B$69</f>
        <v>1</v>
      </c>
      <c r="S66" s="63" t="s">
        <v>66</v>
      </c>
      <c r="T66" s="70">
        <f t="shared" si="3"/>
        <v>0</v>
      </c>
    </row>
    <row r="67" spans="1:22" x14ac:dyDescent="0.25">
      <c r="B67" s="6"/>
      <c r="C67" s="6"/>
      <c r="D67" s="6"/>
      <c r="E67" s="6"/>
      <c r="F67" s="6"/>
      <c r="G67" s="6"/>
      <c r="H67" s="6">
        <f>SUM(H3:H66)</f>
        <v>1</v>
      </c>
      <c r="I67" s="5"/>
      <c r="J67" s="6"/>
      <c r="K67" s="21">
        <f>SUM(K3:K66)</f>
        <v>0.37499999999999983</v>
      </c>
      <c r="L67" s="22"/>
      <c r="M67" s="6"/>
      <c r="N67" s="21">
        <f>SUM(N3:N66)</f>
        <v>0.375</v>
      </c>
      <c r="O67" s="22"/>
      <c r="P67" s="6"/>
      <c r="Q67" s="21">
        <f>SUM(Q3:Q66)</f>
        <v>0.37499999999999994</v>
      </c>
      <c r="R67" s="22"/>
      <c r="S67" s="6"/>
      <c r="T67" s="71">
        <f>SUM(T3:T66)</f>
        <v>0.375</v>
      </c>
      <c r="V67" s="59">
        <f>K67+N67+Q67+T67</f>
        <v>1.4999999999999998</v>
      </c>
    </row>
    <row r="68" spans="1:22" ht="16.5" thickBot="1" x14ac:dyDescent="0.3">
      <c r="B68" s="6"/>
      <c r="C68" s="6"/>
      <c r="D68" s="6"/>
      <c r="E68" s="6"/>
      <c r="F68" s="6"/>
      <c r="G68" s="6"/>
      <c r="H68" s="6"/>
      <c r="I68" s="5"/>
      <c r="J68" s="6"/>
      <c r="K68" s="20">
        <f>ROUND(K67,13)</f>
        <v>0.375</v>
      </c>
      <c r="L68" s="20">
        <f t="shared" ref="L68:T68" si="5">ROUND(L67,13)</f>
        <v>0</v>
      </c>
      <c r="M68" s="20">
        <f t="shared" si="5"/>
        <v>0</v>
      </c>
      <c r="N68" s="20">
        <f t="shared" si="5"/>
        <v>0.375</v>
      </c>
      <c r="O68" s="20">
        <f t="shared" si="5"/>
        <v>0</v>
      </c>
      <c r="P68" s="20">
        <f t="shared" si="5"/>
        <v>0</v>
      </c>
      <c r="Q68" s="20">
        <f t="shared" si="5"/>
        <v>0.375</v>
      </c>
      <c r="R68" s="20">
        <f t="shared" si="5"/>
        <v>0</v>
      </c>
      <c r="S68" s="20">
        <f t="shared" si="5"/>
        <v>0</v>
      </c>
      <c r="T68" s="20">
        <f t="shared" si="5"/>
        <v>0.375</v>
      </c>
    </row>
    <row r="69" spans="1:22" x14ac:dyDescent="0.25">
      <c r="A69" s="10" t="s">
        <v>26</v>
      </c>
      <c r="B69" s="11">
        <f>1</f>
        <v>1</v>
      </c>
      <c r="C69" s="6"/>
      <c r="D69" s="6"/>
      <c r="E69" s="6"/>
      <c r="F69" s="6"/>
      <c r="G69" s="6"/>
      <c r="H69" s="6"/>
      <c r="I69" s="5"/>
      <c r="J69" s="6" t="s">
        <v>64</v>
      </c>
      <c r="K69" s="77">
        <f>K68/($B$69+$B$73+$B$74)</f>
        <v>0.25</v>
      </c>
      <c r="L69" s="78"/>
      <c r="M69" s="77"/>
      <c r="N69" s="77">
        <f>N68/($B$69+$B$73+$B$74)</f>
        <v>0.25</v>
      </c>
      <c r="O69" s="78"/>
      <c r="P69" s="77"/>
      <c r="Q69" s="77">
        <f>Q68/($B$69+$B$73+$B$74)</f>
        <v>0.25</v>
      </c>
      <c r="R69" s="78"/>
      <c r="S69" s="77"/>
      <c r="T69" s="77">
        <f>T68/($B$69+$B$73+$B$74)</f>
        <v>0.25</v>
      </c>
      <c r="U69" s="219">
        <f>K69+N69+Q69+T69</f>
        <v>1</v>
      </c>
    </row>
    <row r="70" spans="1:22" x14ac:dyDescent="0.25">
      <c r="A70" s="14" t="s">
        <v>27</v>
      </c>
      <c r="B70" s="15">
        <f>($B$69+$B$73+$B$74)/3</f>
        <v>0.5</v>
      </c>
      <c r="K70" s="77"/>
      <c r="L70" s="78"/>
      <c r="M70" s="77"/>
      <c r="N70" s="77"/>
      <c r="O70" s="78"/>
      <c r="P70" s="77"/>
      <c r="Q70" s="77"/>
      <c r="R70" s="78"/>
      <c r="S70" s="77"/>
      <c r="T70" s="79"/>
      <c r="U70" s="77"/>
    </row>
    <row r="71" spans="1:22" x14ac:dyDescent="0.25">
      <c r="A71" s="14" t="s">
        <v>28</v>
      </c>
      <c r="B71" s="15">
        <f>($B$69+$B$73)/2</f>
        <v>0.75</v>
      </c>
    </row>
    <row r="72" spans="1:22" x14ac:dyDescent="0.25">
      <c r="A72" s="16" t="s">
        <v>21</v>
      </c>
      <c r="B72" s="17">
        <f>($B$73+$B$74)/3</f>
        <v>0.16666666666666666</v>
      </c>
    </row>
    <row r="73" spans="1:22" x14ac:dyDescent="0.25">
      <c r="A73" s="16" t="s">
        <v>22</v>
      </c>
      <c r="B73" s="17">
        <f>APA_WWL3!$B$68</f>
        <v>0.5</v>
      </c>
    </row>
    <row r="74" spans="1:22" x14ac:dyDescent="0.25">
      <c r="A74" s="16" t="s">
        <v>23</v>
      </c>
      <c r="B74" s="17">
        <f>APA_WWL3!$B$69</f>
        <v>0</v>
      </c>
    </row>
    <row r="75" spans="1:22" x14ac:dyDescent="0.25">
      <c r="A75" s="16" t="s">
        <v>29</v>
      </c>
      <c r="B75" s="17">
        <f>$B$74/2</f>
        <v>0</v>
      </c>
    </row>
    <row r="76" spans="1:22" ht="16.5" thickBot="1" x14ac:dyDescent="0.3">
      <c r="A76" s="18" t="s">
        <v>30</v>
      </c>
      <c r="B76" s="19">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uYrw0SJtnCFAkN6L5BpOaJHio/95UwHuJRnoOYd5EirCFOtD2jvAysTl6jazMsnBJJEXb1UXJejvNaEaTzDn2Q==" saltValue="EzW04biJmIWiHWy083Ae1Q=="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18"/>
  <dimension ref="A1:T110"/>
  <sheetViews>
    <sheetView zoomScale="85" zoomScaleNormal="80" workbookViewId="0">
      <pane xSplit="3" ySplit="2" topLeftCell="D3" activePane="bottomRight" state="frozen"/>
      <selection pane="topRight" activeCell="H1" sqref="H1"/>
      <selection pane="bottomLeft" activeCell="A3" sqref="A3"/>
      <selection pane="bottomRight" activeCell="J3" sqref="J3:O65"/>
    </sheetView>
  </sheetViews>
  <sheetFormatPr baseColWidth="10" defaultColWidth="10.875" defaultRowHeight="15.75" x14ac:dyDescent="0.25"/>
  <cols>
    <col min="1" max="1" width="10.875" style="25"/>
    <col min="2" max="2" width="17.625" style="25" bestFit="1" customWidth="1"/>
    <col min="3" max="3" width="21" style="25" hidden="1" customWidth="1"/>
    <col min="4" max="4" width="17.875" style="25" bestFit="1" customWidth="1"/>
    <col min="5" max="5" width="19" style="25" bestFit="1" customWidth="1"/>
    <col min="6" max="9" width="20.87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185"/>
      <c r="E1" s="185"/>
      <c r="F1" s="306" t="s">
        <v>0</v>
      </c>
      <c r="G1" s="306"/>
      <c r="H1" s="306" t="s">
        <v>1</v>
      </c>
      <c r="I1" s="306"/>
      <c r="J1" s="313" t="s">
        <v>8</v>
      </c>
      <c r="K1" s="314"/>
      <c r="L1" s="313" t="s">
        <v>6</v>
      </c>
      <c r="M1" s="314"/>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106" t="s">
        <v>47</v>
      </c>
      <c r="K2" s="107" t="s">
        <v>48</v>
      </c>
      <c r="L2" s="106" t="s">
        <v>49</v>
      </c>
      <c r="M2" s="107" t="s">
        <v>50</v>
      </c>
      <c r="N2" s="73" t="s">
        <v>51</v>
      </c>
      <c r="O2" s="73" t="s">
        <v>52</v>
      </c>
      <c r="P2" s="73" t="s">
        <v>17</v>
      </c>
      <c r="Q2" s="74" t="s">
        <v>20</v>
      </c>
      <c r="R2" s="74" t="s">
        <v>18</v>
      </c>
      <c r="S2" s="29" t="s">
        <v>19</v>
      </c>
      <c r="T2" s="74"/>
    </row>
    <row r="3" spans="1:20" x14ac:dyDescent="0.25">
      <c r="A3" s="307" t="s">
        <v>55</v>
      </c>
      <c r="B3" s="25">
        <v>1</v>
      </c>
      <c r="D3" s="25">
        <v>1</v>
      </c>
      <c r="E3" s="25">
        <v>4</v>
      </c>
      <c r="F3" s="88">
        <f>1*$B$107</f>
        <v>1</v>
      </c>
      <c r="G3" s="82">
        <f>$B$74*$B$110</f>
        <v>0</v>
      </c>
      <c r="H3" s="82">
        <f>$B$72*$B$107</f>
        <v>0.75</v>
      </c>
      <c r="I3" s="89">
        <f>0*$B$110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1</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1</v>
      </c>
      <c r="M3" s="30">
        <f t="shared" ref="M3:M65" si="2">1-L3</f>
        <v>0</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v>
      </c>
      <c r="P3" s="28">
        <f t="shared" ref="P3:P65" si="3">N3+O3</f>
        <v>0</v>
      </c>
      <c r="Q3" s="28">
        <f>PRODUCT(NodeProb_WWW4!C3:G3)</f>
        <v>0</v>
      </c>
      <c r="R3" s="28">
        <f>$P3*$Q3</f>
        <v>0</v>
      </c>
      <c r="S3" s="302">
        <f>SUM(R3:R34)</f>
        <v>6.7708333333333315E-2</v>
      </c>
    </row>
    <row r="4" spans="1:20" x14ac:dyDescent="0.25">
      <c r="A4" s="307"/>
      <c r="B4" s="25">
        <v>2</v>
      </c>
      <c r="D4" s="25">
        <v>1</v>
      </c>
      <c r="E4" s="25">
        <v>4</v>
      </c>
      <c r="F4" s="90">
        <f>1*$B$107</f>
        <v>1</v>
      </c>
      <c r="G4" s="28">
        <f>$B$74*$B$110</f>
        <v>0</v>
      </c>
      <c r="H4" s="28">
        <f>$B$72*$B$107</f>
        <v>0.75</v>
      </c>
      <c r="I4" s="91">
        <f>0*$B$110</f>
        <v>0</v>
      </c>
      <c r="J4" s="28">
        <f t="shared" si="0"/>
        <v>1</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3"/>
        <v>0</v>
      </c>
      <c r="Q4" s="28">
        <f>PRODUCT(NodeProb_WWW4!C5:G5)</f>
        <v>0</v>
      </c>
      <c r="R4" s="28">
        <f t="shared" ref="R4:R65" si="7">$P4*$Q4</f>
        <v>0</v>
      </c>
      <c r="S4" s="302"/>
    </row>
    <row r="5" spans="1:20" x14ac:dyDescent="0.25">
      <c r="A5" s="307"/>
      <c r="B5" s="25">
        <v>3</v>
      </c>
      <c r="D5" s="25">
        <v>2</v>
      </c>
      <c r="E5" s="25">
        <v>3</v>
      </c>
      <c r="F5" s="90">
        <f>$B$73*$B$108</f>
        <v>0.16666666666666666</v>
      </c>
      <c r="G5" s="28">
        <f>$B$68*$B$109</f>
        <v>0.5</v>
      </c>
      <c r="H5" s="28">
        <f>0*$B$108</f>
        <v>0</v>
      </c>
      <c r="I5" s="91">
        <f>$B$73*$B$109</f>
        <v>0.16666666666666666</v>
      </c>
      <c r="J5" s="28">
        <f t="shared" si="0"/>
        <v>0</v>
      </c>
      <c r="K5" s="28">
        <f t="shared" si="1"/>
        <v>0.33333333333333337</v>
      </c>
      <c r="L5" s="108">
        <f t="shared" si="4"/>
        <v>0.24999999999999994</v>
      </c>
      <c r="M5" s="30">
        <f t="shared" si="2"/>
        <v>0.75</v>
      </c>
      <c r="N5" s="28">
        <f t="shared" si="5"/>
        <v>4.1666666666666657E-2</v>
      </c>
      <c r="O5" s="28">
        <f t="shared" si="6"/>
        <v>8.3333333333333329E-2</v>
      </c>
      <c r="P5" s="28">
        <f t="shared" si="3"/>
        <v>0.12499999999999999</v>
      </c>
      <c r="Q5" s="28">
        <f>PRODUCT(NodeProb_WWW4!C7:G7)</f>
        <v>6.7708333333333245E-2</v>
      </c>
      <c r="R5" s="28">
        <f t="shared" si="7"/>
        <v>8.4635416666666539E-3</v>
      </c>
      <c r="S5" s="302"/>
    </row>
    <row r="6" spans="1:20" x14ac:dyDescent="0.25">
      <c r="A6" s="307"/>
      <c r="B6" s="25">
        <v>4</v>
      </c>
      <c r="D6" s="25">
        <v>2</v>
      </c>
      <c r="E6" s="25">
        <v>3</v>
      </c>
      <c r="F6" s="90">
        <f>$B$74*$B$108</f>
        <v>0</v>
      </c>
      <c r="G6" s="28">
        <f>$B$71*$B$109</f>
        <v>0.5</v>
      </c>
      <c r="H6" s="28">
        <f>0*$B$108</f>
        <v>0</v>
      </c>
      <c r="I6" s="91">
        <f>$B$74*$B$109</f>
        <v>0</v>
      </c>
      <c r="J6" s="28">
        <f t="shared" si="0"/>
        <v>0</v>
      </c>
      <c r="K6" s="28">
        <f t="shared" si="1"/>
        <v>0.5</v>
      </c>
      <c r="L6" s="108">
        <f t="shared" si="4"/>
        <v>0</v>
      </c>
      <c r="M6" s="30">
        <f t="shared" si="2"/>
        <v>1</v>
      </c>
      <c r="N6" s="28">
        <f t="shared" si="5"/>
        <v>0</v>
      </c>
      <c r="O6" s="28">
        <f t="shared" si="6"/>
        <v>0</v>
      </c>
      <c r="P6" s="28">
        <f t="shared" si="3"/>
        <v>0</v>
      </c>
      <c r="Q6" s="28">
        <f>PRODUCT(NodeProb_WWW4!C9:G9)</f>
        <v>5.7291666666666602E-2</v>
      </c>
      <c r="R6" s="28">
        <f t="shared" si="7"/>
        <v>0</v>
      </c>
      <c r="S6" s="302"/>
    </row>
    <row r="7" spans="1:20" x14ac:dyDescent="0.25">
      <c r="A7" s="307"/>
      <c r="B7" s="25">
        <v>5</v>
      </c>
      <c r="D7" s="25">
        <v>1</v>
      </c>
      <c r="E7" s="25">
        <v>4</v>
      </c>
      <c r="F7" s="90">
        <f>$B$71*$B$107</f>
        <v>0.5</v>
      </c>
      <c r="G7" s="28">
        <f>$B$74*$B$110</f>
        <v>0</v>
      </c>
      <c r="H7" s="28">
        <f>$B$74*$B$107</f>
        <v>0</v>
      </c>
      <c r="I7" s="91">
        <f>0*$B$110</f>
        <v>0</v>
      </c>
      <c r="J7" s="28">
        <f t="shared" si="0"/>
        <v>0.5</v>
      </c>
      <c r="K7" s="28">
        <f t="shared" si="1"/>
        <v>0</v>
      </c>
      <c r="L7" s="108">
        <f t="shared" si="4"/>
        <v>1</v>
      </c>
      <c r="M7" s="30">
        <f t="shared" si="2"/>
        <v>0</v>
      </c>
      <c r="N7" s="28">
        <f t="shared" si="5"/>
        <v>0</v>
      </c>
      <c r="O7" s="28">
        <f t="shared" si="6"/>
        <v>0</v>
      </c>
      <c r="P7" s="28">
        <f t="shared" si="3"/>
        <v>0</v>
      </c>
      <c r="Q7" s="28">
        <f>PRODUCT(NodeProb_WWW4!C11:G11)</f>
        <v>5.7291666666666741E-2</v>
      </c>
      <c r="R7" s="28">
        <f t="shared" si="7"/>
        <v>0</v>
      </c>
      <c r="S7" s="302"/>
    </row>
    <row r="8" spans="1:20" x14ac:dyDescent="0.25">
      <c r="A8" s="307"/>
      <c r="B8" s="25">
        <v>6</v>
      </c>
      <c r="D8" s="25">
        <v>1</v>
      </c>
      <c r="E8" s="25">
        <v>4</v>
      </c>
      <c r="F8" s="90">
        <f>$B$68*$B$107</f>
        <v>0.5</v>
      </c>
      <c r="G8" s="28">
        <f>$B$73*$B$110</f>
        <v>0.16666666666666666</v>
      </c>
      <c r="H8" s="28">
        <f>$B$73*$B$107</f>
        <v>0.16666666666666666</v>
      </c>
      <c r="I8" s="91">
        <f>0*$B$110</f>
        <v>0</v>
      </c>
      <c r="J8" s="28">
        <f t="shared" si="0"/>
        <v>0.33333333333333337</v>
      </c>
      <c r="K8" s="28">
        <f t="shared" si="1"/>
        <v>0</v>
      </c>
      <c r="L8" s="108">
        <f t="shared" si="4"/>
        <v>0.75</v>
      </c>
      <c r="M8" s="30">
        <f t="shared" si="2"/>
        <v>0.25</v>
      </c>
      <c r="N8" s="28">
        <f t="shared" si="5"/>
        <v>8.3333333333333329E-2</v>
      </c>
      <c r="O8" s="28">
        <f t="shared" si="6"/>
        <v>4.1666666666666657E-2</v>
      </c>
      <c r="P8" s="28">
        <f t="shared" si="3"/>
        <v>0.12499999999999999</v>
      </c>
      <c r="Q8" s="28">
        <f>PRODUCT(NodeProb_WWW4!C13:G13)</f>
        <v>6.7708333333333426E-2</v>
      </c>
      <c r="R8" s="28">
        <f t="shared" si="7"/>
        <v>8.4635416666666765E-3</v>
      </c>
      <c r="S8" s="302"/>
    </row>
    <row r="9" spans="1:20" x14ac:dyDescent="0.25">
      <c r="A9" s="307"/>
      <c r="B9" s="25">
        <v>7</v>
      </c>
      <c r="D9" s="25">
        <v>2</v>
      </c>
      <c r="E9" s="25">
        <v>3</v>
      </c>
      <c r="F9" s="90">
        <f>$B$74*$B$108</f>
        <v>0</v>
      </c>
      <c r="G9" s="28">
        <f>1*$B$109</f>
        <v>1</v>
      </c>
      <c r="H9" s="28">
        <f>0*$B$108</f>
        <v>0</v>
      </c>
      <c r="I9" s="91">
        <f>$B$72*$B$109</f>
        <v>0.75</v>
      </c>
      <c r="J9" s="28">
        <f t="shared" si="0"/>
        <v>0</v>
      </c>
      <c r="K9" s="28">
        <f t="shared" si="1"/>
        <v>1</v>
      </c>
      <c r="L9" s="108">
        <f t="shared" si="4"/>
        <v>0</v>
      </c>
      <c r="M9" s="30">
        <f t="shared" si="2"/>
        <v>1</v>
      </c>
      <c r="N9" s="28">
        <f t="shared" si="5"/>
        <v>0</v>
      </c>
      <c r="O9" s="28">
        <f t="shared" si="6"/>
        <v>0</v>
      </c>
      <c r="P9" s="28">
        <f t="shared" si="3"/>
        <v>0</v>
      </c>
      <c r="Q9" s="28">
        <f>PRODUCT(NodeProb_WWW4!C15:G15)</f>
        <v>0</v>
      </c>
      <c r="R9" s="28">
        <f t="shared" si="7"/>
        <v>0</v>
      </c>
      <c r="S9" s="302"/>
    </row>
    <row r="10" spans="1:20" s="29" customFormat="1" x14ac:dyDescent="0.25">
      <c r="A10" s="307"/>
      <c r="B10" s="29">
        <v>8</v>
      </c>
      <c r="D10" s="29">
        <v>2</v>
      </c>
      <c r="E10" s="29">
        <v>3</v>
      </c>
      <c r="F10" s="92">
        <f>$B$74*$B$108</f>
        <v>0</v>
      </c>
      <c r="G10" s="30">
        <f>1*$B$109</f>
        <v>1</v>
      </c>
      <c r="H10" s="30">
        <f>0*$B$108</f>
        <v>0</v>
      </c>
      <c r="I10" s="93">
        <f>$B$72*$B$109</f>
        <v>0.75</v>
      </c>
      <c r="J10" s="28">
        <f t="shared" si="0"/>
        <v>0</v>
      </c>
      <c r="K10" s="28">
        <f t="shared" si="1"/>
        <v>1</v>
      </c>
      <c r="L10" s="108">
        <f t="shared" si="4"/>
        <v>0</v>
      </c>
      <c r="M10" s="30">
        <f t="shared" si="2"/>
        <v>1</v>
      </c>
      <c r="N10" s="28">
        <f t="shared" si="5"/>
        <v>0</v>
      </c>
      <c r="O10" s="28">
        <f t="shared" si="6"/>
        <v>0</v>
      </c>
      <c r="P10" s="30">
        <f t="shared" si="3"/>
        <v>0</v>
      </c>
      <c r="Q10" s="30">
        <f>PRODUCT(NodeProb_WWW4!C17:G17)</f>
        <v>0</v>
      </c>
      <c r="R10" s="30">
        <f t="shared" si="7"/>
        <v>0</v>
      </c>
      <c r="S10" s="302"/>
    </row>
    <row r="11" spans="1:20" x14ac:dyDescent="0.25">
      <c r="A11" s="307"/>
      <c r="B11" s="25">
        <v>9</v>
      </c>
      <c r="D11" s="25">
        <v>1</v>
      </c>
      <c r="E11" s="25">
        <v>3</v>
      </c>
      <c r="F11" s="88">
        <f>1*$B$107</f>
        <v>1</v>
      </c>
      <c r="G11" s="82">
        <f>$B$74*$B$109</f>
        <v>0</v>
      </c>
      <c r="H11" s="82">
        <f>$B$72*$B$107</f>
        <v>0.75</v>
      </c>
      <c r="I11" s="89">
        <f>0*$B$109</f>
        <v>0</v>
      </c>
      <c r="J11" s="28">
        <f t="shared" si="0"/>
        <v>1</v>
      </c>
      <c r="K11" s="28">
        <f t="shared" si="1"/>
        <v>0</v>
      </c>
      <c r="L11" s="108">
        <f t="shared" si="4"/>
        <v>1</v>
      </c>
      <c r="M11" s="30">
        <f t="shared" si="2"/>
        <v>0</v>
      </c>
      <c r="N11" s="28">
        <f t="shared" si="5"/>
        <v>0</v>
      </c>
      <c r="O11" s="28">
        <f t="shared" si="6"/>
        <v>0</v>
      </c>
      <c r="P11" s="28">
        <f t="shared" si="3"/>
        <v>0</v>
      </c>
      <c r="Q11" s="28">
        <f>PRODUCT(NodeProb_WWW4!C19:G19)</f>
        <v>0</v>
      </c>
      <c r="R11" s="28">
        <f t="shared" si="7"/>
        <v>0</v>
      </c>
      <c r="S11" s="302"/>
    </row>
    <row r="12" spans="1:20" x14ac:dyDescent="0.25">
      <c r="A12" s="307"/>
      <c r="B12" s="25">
        <v>10</v>
      </c>
      <c r="D12" s="25">
        <v>1</v>
      </c>
      <c r="E12" s="25">
        <v>3</v>
      </c>
      <c r="F12" s="90">
        <f>1*$B$107</f>
        <v>1</v>
      </c>
      <c r="G12" s="28">
        <f>$B$74*$B$109</f>
        <v>0</v>
      </c>
      <c r="H12" s="28">
        <f>$B$72*$B$107</f>
        <v>0.75</v>
      </c>
      <c r="I12" s="91">
        <f>0*$B$109</f>
        <v>0</v>
      </c>
      <c r="J12" s="28">
        <f t="shared" si="0"/>
        <v>1</v>
      </c>
      <c r="K12" s="28">
        <f t="shared" si="1"/>
        <v>0</v>
      </c>
      <c r="L12" s="108">
        <f t="shared" si="4"/>
        <v>1</v>
      </c>
      <c r="M12" s="30">
        <f t="shared" si="2"/>
        <v>0</v>
      </c>
      <c r="N12" s="28">
        <f t="shared" si="5"/>
        <v>0</v>
      </c>
      <c r="O12" s="28">
        <f t="shared" si="6"/>
        <v>0</v>
      </c>
      <c r="P12" s="28">
        <f t="shared" si="3"/>
        <v>0</v>
      </c>
      <c r="Q12" s="28">
        <f>PRODUCT(NodeProb_WWW4!C21:G21)</f>
        <v>0</v>
      </c>
      <c r="R12" s="28">
        <f t="shared" si="7"/>
        <v>0</v>
      </c>
      <c r="S12" s="302"/>
    </row>
    <row r="13" spans="1:20" x14ac:dyDescent="0.25">
      <c r="A13" s="307"/>
      <c r="B13" s="25">
        <v>11</v>
      </c>
      <c r="D13" s="25">
        <v>2</v>
      </c>
      <c r="E13" s="25">
        <v>4</v>
      </c>
      <c r="F13" s="90">
        <f>$B$73*$B$108</f>
        <v>0.16666666666666666</v>
      </c>
      <c r="G13" s="28">
        <f>$B$68*$B$110</f>
        <v>0.5</v>
      </c>
      <c r="H13" s="28">
        <f>0*$B$108</f>
        <v>0</v>
      </c>
      <c r="I13" s="91">
        <f>$B$73*$B$110</f>
        <v>0.16666666666666666</v>
      </c>
      <c r="J13" s="28">
        <f t="shared" si="0"/>
        <v>0</v>
      </c>
      <c r="K13" s="28">
        <f t="shared" si="1"/>
        <v>0.33333333333333337</v>
      </c>
      <c r="L13" s="108">
        <f t="shared" si="4"/>
        <v>0.24999999999999994</v>
      </c>
      <c r="M13" s="30">
        <f t="shared" si="2"/>
        <v>0.75</v>
      </c>
      <c r="N13" s="28">
        <f t="shared" si="5"/>
        <v>4.1666666666666657E-2</v>
      </c>
      <c r="O13" s="28">
        <f t="shared" si="6"/>
        <v>8.3333333333333329E-2</v>
      </c>
      <c r="P13" s="28">
        <f t="shared" si="3"/>
        <v>0.12499999999999999</v>
      </c>
      <c r="Q13" s="28">
        <f>PRODUCT(NodeProb_WWW4!C23:G23)</f>
        <v>6.7708333333333245E-2</v>
      </c>
      <c r="R13" s="28">
        <f t="shared" si="7"/>
        <v>8.4635416666666539E-3</v>
      </c>
      <c r="S13" s="302"/>
    </row>
    <row r="14" spans="1:20" x14ac:dyDescent="0.25">
      <c r="A14" s="307"/>
      <c r="B14" s="25">
        <v>12</v>
      </c>
      <c r="D14" s="25">
        <v>2</v>
      </c>
      <c r="E14" s="25">
        <v>4</v>
      </c>
      <c r="F14" s="90">
        <f>$B$74*$B$108</f>
        <v>0</v>
      </c>
      <c r="G14" s="28">
        <f>$B$71*$B$110</f>
        <v>0.5</v>
      </c>
      <c r="H14" s="28">
        <f>0*$B$108</f>
        <v>0</v>
      </c>
      <c r="I14" s="91">
        <f>$B$74*$B$110</f>
        <v>0</v>
      </c>
      <c r="J14" s="28">
        <f t="shared" si="0"/>
        <v>0</v>
      </c>
      <c r="K14" s="28">
        <f t="shared" si="1"/>
        <v>0.5</v>
      </c>
      <c r="L14" s="108">
        <f t="shared" si="4"/>
        <v>0</v>
      </c>
      <c r="M14" s="30">
        <f t="shared" si="2"/>
        <v>1</v>
      </c>
      <c r="N14" s="28">
        <f t="shared" si="5"/>
        <v>0</v>
      </c>
      <c r="O14" s="28">
        <f t="shared" si="6"/>
        <v>0</v>
      </c>
      <c r="P14" s="28">
        <f t="shared" si="3"/>
        <v>0</v>
      </c>
      <c r="Q14" s="28">
        <f>PRODUCT(NodeProb_WWW4!C25:G25)</f>
        <v>5.7291666666666602E-2</v>
      </c>
      <c r="R14" s="28">
        <f t="shared" si="7"/>
        <v>0</v>
      </c>
      <c r="S14" s="302"/>
    </row>
    <row r="15" spans="1:20" x14ac:dyDescent="0.25">
      <c r="A15" s="307"/>
      <c r="B15" s="25">
        <v>13</v>
      </c>
      <c r="D15" s="25">
        <v>1</v>
      </c>
      <c r="E15" s="25">
        <v>3</v>
      </c>
      <c r="F15" s="90">
        <f>$B$71*$B$107</f>
        <v>0.5</v>
      </c>
      <c r="G15" s="28">
        <f>$B$74*$B$109</f>
        <v>0</v>
      </c>
      <c r="H15" s="28">
        <f>$B$74*$B$107</f>
        <v>0</v>
      </c>
      <c r="I15" s="91">
        <f>0*$B$109</f>
        <v>0</v>
      </c>
      <c r="J15" s="28">
        <f t="shared" si="0"/>
        <v>0.5</v>
      </c>
      <c r="K15" s="28">
        <f t="shared" si="1"/>
        <v>0</v>
      </c>
      <c r="L15" s="108">
        <f t="shared" si="4"/>
        <v>1</v>
      </c>
      <c r="M15" s="30">
        <f t="shared" si="2"/>
        <v>0</v>
      </c>
      <c r="N15" s="28">
        <f t="shared" si="5"/>
        <v>0</v>
      </c>
      <c r="O15" s="28">
        <f t="shared" si="6"/>
        <v>0</v>
      </c>
      <c r="P15" s="28">
        <f t="shared" si="3"/>
        <v>0</v>
      </c>
      <c r="Q15" s="28">
        <f>PRODUCT(NodeProb_WWW4!C27:G27)</f>
        <v>5.7291666666666741E-2</v>
      </c>
      <c r="R15" s="28">
        <f t="shared" si="7"/>
        <v>0</v>
      </c>
      <c r="S15" s="302"/>
    </row>
    <row r="16" spans="1:20" x14ac:dyDescent="0.25">
      <c r="A16" s="307"/>
      <c r="B16" s="25">
        <v>14</v>
      </c>
      <c r="D16" s="25">
        <v>1</v>
      </c>
      <c r="E16" s="25">
        <v>3</v>
      </c>
      <c r="F16" s="90">
        <f>$B$68*$B$107</f>
        <v>0.5</v>
      </c>
      <c r="G16" s="28">
        <f>$B$73*$B$109</f>
        <v>0.16666666666666666</v>
      </c>
      <c r="H16" s="28">
        <f>$B$73*$B$107</f>
        <v>0.16666666666666666</v>
      </c>
      <c r="I16" s="91">
        <f>0*$B$109</f>
        <v>0</v>
      </c>
      <c r="J16" s="28">
        <f t="shared" si="0"/>
        <v>0.33333333333333337</v>
      </c>
      <c r="K16" s="28">
        <f t="shared" si="1"/>
        <v>0</v>
      </c>
      <c r="L16" s="108">
        <f t="shared" si="4"/>
        <v>0.75</v>
      </c>
      <c r="M16" s="30">
        <f t="shared" si="2"/>
        <v>0.25</v>
      </c>
      <c r="N16" s="28">
        <f t="shared" si="5"/>
        <v>8.3333333333333329E-2</v>
      </c>
      <c r="O16" s="28">
        <f t="shared" si="6"/>
        <v>4.1666666666666657E-2</v>
      </c>
      <c r="P16" s="28">
        <f t="shared" si="3"/>
        <v>0.12499999999999999</v>
      </c>
      <c r="Q16" s="28">
        <f>PRODUCT(NodeProb_WWW4!C29:G29)</f>
        <v>6.7708333333333426E-2</v>
      </c>
      <c r="R16" s="28">
        <f t="shared" si="7"/>
        <v>8.4635416666666765E-3</v>
      </c>
      <c r="S16" s="302"/>
    </row>
    <row r="17" spans="1:19" x14ac:dyDescent="0.25">
      <c r="A17" s="307"/>
      <c r="B17" s="25">
        <v>15</v>
      </c>
      <c r="D17" s="25">
        <v>2</v>
      </c>
      <c r="E17" s="25">
        <v>4</v>
      </c>
      <c r="F17" s="90">
        <f>$B$74*$B$108</f>
        <v>0</v>
      </c>
      <c r="G17" s="28">
        <f>1*$B$110</f>
        <v>1</v>
      </c>
      <c r="H17" s="28">
        <f>0*$B$108</f>
        <v>0</v>
      </c>
      <c r="I17" s="91">
        <f>$B$72*$B$110</f>
        <v>0.75</v>
      </c>
      <c r="J17" s="28">
        <f t="shared" si="0"/>
        <v>0</v>
      </c>
      <c r="K17" s="28">
        <f t="shared" si="1"/>
        <v>1</v>
      </c>
      <c r="L17" s="108">
        <f t="shared" si="4"/>
        <v>0</v>
      </c>
      <c r="M17" s="30">
        <f t="shared" si="2"/>
        <v>1</v>
      </c>
      <c r="N17" s="28">
        <f t="shared" si="5"/>
        <v>0</v>
      </c>
      <c r="O17" s="28">
        <f t="shared" si="6"/>
        <v>0</v>
      </c>
      <c r="P17" s="28">
        <f t="shared" si="3"/>
        <v>0</v>
      </c>
      <c r="Q17" s="28">
        <f>PRODUCT(NodeProb_WWW4!C31:G31)</f>
        <v>0</v>
      </c>
      <c r="R17" s="28">
        <f t="shared" si="7"/>
        <v>0</v>
      </c>
      <c r="S17" s="302"/>
    </row>
    <row r="18" spans="1:19" s="29" customFormat="1" x14ac:dyDescent="0.25">
      <c r="A18" s="307"/>
      <c r="B18" s="29">
        <v>16</v>
      </c>
      <c r="D18" s="29">
        <v>2</v>
      </c>
      <c r="E18" s="29">
        <v>4</v>
      </c>
      <c r="F18" s="92">
        <f>$B$74*$B$108</f>
        <v>0</v>
      </c>
      <c r="G18" s="30">
        <f>1*$B$110</f>
        <v>1</v>
      </c>
      <c r="H18" s="30">
        <f>0*$B$108</f>
        <v>0</v>
      </c>
      <c r="I18" s="93">
        <f>$B$72*$B$110</f>
        <v>0.75</v>
      </c>
      <c r="J18" s="28">
        <f t="shared" si="0"/>
        <v>0</v>
      </c>
      <c r="K18" s="28">
        <f t="shared" si="1"/>
        <v>1</v>
      </c>
      <c r="L18" s="108">
        <f t="shared" si="4"/>
        <v>0</v>
      </c>
      <c r="M18" s="30">
        <f t="shared" si="2"/>
        <v>1</v>
      </c>
      <c r="N18" s="28">
        <f t="shared" si="5"/>
        <v>0</v>
      </c>
      <c r="O18" s="28">
        <f t="shared" si="6"/>
        <v>0</v>
      </c>
      <c r="P18" s="30">
        <f t="shared" si="3"/>
        <v>0</v>
      </c>
      <c r="Q18" s="30">
        <f>PRODUCT(NodeProb_WWW4!C33:G33)</f>
        <v>0</v>
      </c>
      <c r="R18" s="30">
        <f t="shared" si="7"/>
        <v>0</v>
      </c>
      <c r="S18" s="302"/>
    </row>
    <row r="19" spans="1:19" x14ac:dyDescent="0.25">
      <c r="A19" s="307"/>
      <c r="B19" s="25">
        <v>17</v>
      </c>
      <c r="D19" s="25">
        <v>2</v>
      </c>
      <c r="E19" s="25">
        <v>4</v>
      </c>
      <c r="F19" s="88">
        <f>1*$B$108</f>
        <v>1</v>
      </c>
      <c r="G19" s="82">
        <f>$B$74*$B$110</f>
        <v>0</v>
      </c>
      <c r="H19" s="82">
        <f>$B$72*$B$108</f>
        <v>0.75</v>
      </c>
      <c r="I19" s="89">
        <f>0*$B$110</f>
        <v>0</v>
      </c>
      <c r="J19" s="28">
        <f t="shared" si="0"/>
        <v>1</v>
      </c>
      <c r="K19" s="28">
        <f t="shared" si="1"/>
        <v>0</v>
      </c>
      <c r="L19" s="108">
        <f t="shared" si="4"/>
        <v>1</v>
      </c>
      <c r="M19" s="30">
        <f t="shared" si="2"/>
        <v>0</v>
      </c>
      <c r="N19" s="28">
        <f t="shared" si="5"/>
        <v>0</v>
      </c>
      <c r="O19" s="28">
        <f t="shared" si="6"/>
        <v>0</v>
      </c>
      <c r="P19" s="28">
        <f t="shared" si="3"/>
        <v>0</v>
      </c>
      <c r="Q19" s="28">
        <f>PRODUCT(NodeProb_WWW4!C35:G35)</f>
        <v>0</v>
      </c>
      <c r="R19" s="28">
        <f t="shared" si="7"/>
        <v>0</v>
      </c>
      <c r="S19" s="302"/>
    </row>
    <row r="20" spans="1:19" x14ac:dyDescent="0.25">
      <c r="A20" s="307"/>
      <c r="B20" s="25">
        <v>18</v>
      </c>
      <c r="D20" s="25">
        <v>2</v>
      </c>
      <c r="E20" s="25">
        <v>4</v>
      </c>
      <c r="F20" s="90">
        <f>1*$B$108</f>
        <v>1</v>
      </c>
      <c r="G20" s="28">
        <f>$B$74*$B$110</f>
        <v>0</v>
      </c>
      <c r="H20" s="28">
        <f>$B$72*$B$108</f>
        <v>0.75</v>
      </c>
      <c r="I20" s="91">
        <f>0*$B$110</f>
        <v>0</v>
      </c>
      <c r="J20" s="28">
        <f t="shared" si="0"/>
        <v>1</v>
      </c>
      <c r="K20" s="28">
        <f t="shared" si="1"/>
        <v>0</v>
      </c>
      <c r="L20" s="108">
        <f t="shared" si="4"/>
        <v>1</v>
      </c>
      <c r="M20" s="30">
        <f t="shared" si="2"/>
        <v>0</v>
      </c>
      <c r="N20" s="28">
        <f t="shared" si="5"/>
        <v>0</v>
      </c>
      <c r="O20" s="28">
        <f t="shared" si="6"/>
        <v>0</v>
      </c>
      <c r="P20" s="28">
        <f t="shared" si="3"/>
        <v>0</v>
      </c>
      <c r="Q20" s="28">
        <f>PRODUCT(NodeProb_WWW4!C37:G37)</f>
        <v>0</v>
      </c>
      <c r="R20" s="28">
        <f t="shared" si="7"/>
        <v>0</v>
      </c>
      <c r="S20" s="302"/>
    </row>
    <row r="21" spans="1:19" x14ac:dyDescent="0.25">
      <c r="A21" s="307"/>
      <c r="B21" s="25">
        <v>19</v>
      </c>
      <c r="D21" s="25">
        <v>1</v>
      </c>
      <c r="E21" s="25">
        <v>3</v>
      </c>
      <c r="F21" s="90">
        <f>$B$73*$B$107</f>
        <v>0.16666666666666666</v>
      </c>
      <c r="G21" s="28">
        <f>$B$68*$B$109</f>
        <v>0.5</v>
      </c>
      <c r="H21" s="28">
        <f>0*$B$107</f>
        <v>0</v>
      </c>
      <c r="I21" s="91">
        <f>$B$73*$B$109</f>
        <v>0.16666666666666666</v>
      </c>
      <c r="J21" s="28">
        <f t="shared" si="0"/>
        <v>0</v>
      </c>
      <c r="K21" s="28">
        <f t="shared" si="1"/>
        <v>0.33333333333333337</v>
      </c>
      <c r="L21" s="108">
        <f t="shared" si="4"/>
        <v>0.24999999999999994</v>
      </c>
      <c r="M21" s="30">
        <f t="shared" si="2"/>
        <v>0.75</v>
      </c>
      <c r="N21" s="28">
        <f t="shared" si="5"/>
        <v>4.1666666666666657E-2</v>
      </c>
      <c r="O21" s="28">
        <f t="shared" si="6"/>
        <v>8.3333333333333329E-2</v>
      </c>
      <c r="P21" s="28">
        <f t="shared" si="3"/>
        <v>0.12499999999999999</v>
      </c>
      <c r="Q21" s="28">
        <f>PRODUCT(NodeProb_WWW4!C39:G39)</f>
        <v>6.7708333333333245E-2</v>
      </c>
      <c r="R21" s="28">
        <f t="shared" si="7"/>
        <v>8.4635416666666539E-3</v>
      </c>
      <c r="S21" s="302"/>
    </row>
    <row r="22" spans="1:19" x14ac:dyDescent="0.25">
      <c r="A22" s="307"/>
      <c r="B22" s="25">
        <v>20</v>
      </c>
      <c r="D22" s="25">
        <v>1</v>
      </c>
      <c r="E22" s="25">
        <v>3</v>
      </c>
      <c r="F22" s="90">
        <f>$B$74*$B$107</f>
        <v>0</v>
      </c>
      <c r="G22" s="28">
        <f>$B$71*$B$109</f>
        <v>0.5</v>
      </c>
      <c r="H22" s="28">
        <f>0*$B$107</f>
        <v>0</v>
      </c>
      <c r="I22" s="91">
        <f>$B$74*$B$109</f>
        <v>0</v>
      </c>
      <c r="J22" s="28">
        <f t="shared" si="0"/>
        <v>0</v>
      </c>
      <c r="K22" s="28">
        <f t="shared" si="1"/>
        <v>0.5</v>
      </c>
      <c r="L22" s="108">
        <f t="shared" si="4"/>
        <v>0</v>
      </c>
      <c r="M22" s="30">
        <f t="shared" si="2"/>
        <v>1</v>
      </c>
      <c r="N22" s="28">
        <f t="shared" si="5"/>
        <v>0</v>
      </c>
      <c r="O22" s="28">
        <f t="shared" si="6"/>
        <v>0</v>
      </c>
      <c r="P22" s="28">
        <f t="shared" si="3"/>
        <v>0</v>
      </c>
      <c r="Q22" s="28">
        <f>PRODUCT(NodeProb_WWW4!C41:G41)</f>
        <v>5.7291666666666602E-2</v>
      </c>
      <c r="R22" s="28">
        <f t="shared" si="7"/>
        <v>0</v>
      </c>
      <c r="S22" s="302"/>
    </row>
    <row r="23" spans="1:19" x14ac:dyDescent="0.25">
      <c r="A23" s="307"/>
      <c r="B23" s="25">
        <v>21</v>
      </c>
      <c r="D23" s="25">
        <v>2</v>
      </c>
      <c r="E23" s="25">
        <v>4</v>
      </c>
      <c r="F23" s="90">
        <f>$B$71*$B$108</f>
        <v>0.5</v>
      </c>
      <c r="G23" s="28">
        <f>$B$74*$B$110</f>
        <v>0</v>
      </c>
      <c r="H23" s="28">
        <f>$B$74*$B$108</f>
        <v>0</v>
      </c>
      <c r="I23" s="91">
        <f>0*$B$110</f>
        <v>0</v>
      </c>
      <c r="J23" s="28">
        <f t="shared" si="0"/>
        <v>0.5</v>
      </c>
      <c r="K23" s="28">
        <f t="shared" si="1"/>
        <v>0</v>
      </c>
      <c r="L23" s="108">
        <f t="shared" si="4"/>
        <v>1</v>
      </c>
      <c r="M23" s="30">
        <f t="shared" si="2"/>
        <v>0</v>
      </c>
      <c r="N23" s="28">
        <f t="shared" si="5"/>
        <v>0</v>
      </c>
      <c r="O23" s="28">
        <f t="shared" si="6"/>
        <v>0</v>
      </c>
      <c r="P23" s="28">
        <f t="shared" si="3"/>
        <v>0</v>
      </c>
      <c r="Q23" s="28">
        <f>PRODUCT(NodeProb_WWW4!C43:G43)</f>
        <v>5.7291666666666741E-2</v>
      </c>
      <c r="R23" s="28">
        <f t="shared" si="7"/>
        <v>0</v>
      </c>
      <c r="S23" s="302"/>
    </row>
    <row r="24" spans="1:19" x14ac:dyDescent="0.25">
      <c r="A24" s="307"/>
      <c r="B24" s="25">
        <v>22</v>
      </c>
      <c r="D24" s="25">
        <v>2</v>
      </c>
      <c r="E24" s="25">
        <v>4</v>
      </c>
      <c r="F24" s="90">
        <f>$B$68*$B$108</f>
        <v>0.5</v>
      </c>
      <c r="G24" s="28">
        <f>$B$73*$B$110</f>
        <v>0.16666666666666666</v>
      </c>
      <c r="H24" s="28">
        <f>$B$73*$B$108</f>
        <v>0.16666666666666666</v>
      </c>
      <c r="I24" s="91">
        <f>0*$B$110</f>
        <v>0</v>
      </c>
      <c r="J24" s="28">
        <f t="shared" si="0"/>
        <v>0.33333333333333337</v>
      </c>
      <c r="K24" s="28">
        <f t="shared" si="1"/>
        <v>0</v>
      </c>
      <c r="L24" s="108">
        <f t="shared" si="4"/>
        <v>0.75</v>
      </c>
      <c r="M24" s="30">
        <f t="shared" si="2"/>
        <v>0.25</v>
      </c>
      <c r="N24" s="28">
        <f t="shared" si="5"/>
        <v>8.3333333333333329E-2</v>
      </c>
      <c r="O24" s="28">
        <f t="shared" si="6"/>
        <v>4.1666666666666657E-2</v>
      </c>
      <c r="P24" s="28">
        <f t="shared" si="3"/>
        <v>0.12499999999999999</v>
      </c>
      <c r="Q24" s="28">
        <f>PRODUCT(NodeProb_WWW4!C45:G45)</f>
        <v>6.7708333333333426E-2</v>
      </c>
      <c r="R24" s="28">
        <f t="shared" si="7"/>
        <v>8.4635416666666765E-3</v>
      </c>
      <c r="S24" s="302"/>
    </row>
    <row r="25" spans="1:19" x14ac:dyDescent="0.25">
      <c r="A25" s="307"/>
      <c r="B25" s="25">
        <v>23</v>
      </c>
      <c r="D25" s="9">
        <v>1</v>
      </c>
      <c r="E25" s="25">
        <v>3</v>
      </c>
      <c r="F25" s="90">
        <f>$B$74*$B$107</f>
        <v>0</v>
      </c>
      <c r="G25" s="28">
        <f>1*$B$109</f>
        <v>1</v>
      </c>
      <c r="H25" s="28">
        <f>0*$B$107</f>
        <v>0</v>
      </c>
      <c r="I25" s="91">
        <f>$B$72*$B$109</f>
        <v>0.75</v>
      </c>
      <c r="J25" s="28">
        <f t="shared" si="0"/>
        <v>0</v>
      </c>
      <c r="K25" s="28">
        <f t="shared" si="1"/>
        <v>1</v>
      </c>
      <c r="L25" s="108">
        <f t="shared" si="4"/>
        <v>0</v>
      </c>
      <c r="M25" s="30">
        <f t="shared" si="2"/>
        <v>1</v>
      </c>
      <c r="N25" s="28">
        <f t="shared" si="5"/>
        <v>0</v>
      </c>
      <c r="O25" s="28">
        <f t="shared" si="6"/>
        <v>0</v>
      </c>
      <c r="P25" s="28">
        <f t="shared" si="3"/>
        <v>0</v>
      </c>
      <c r="Q25" s="28">
        <f>PRODUCT(NodeProb_WWW4!C47:G47)</f>
        <v>0</v>
      </c>
      <c r="R25" s="28">
        <f t="shared" si="7"/>
        <v>0</v>
      </c>
      <c r="S25" s="302"/>
    </row>
    <row r="26" spans="1:19" s="29" customFormat="1" x14ac:dyDescent="0.25">
      <c r="A26" s="307"/>
      <c r="B26" s="29">
        <v>24</v>
      </c>
      <c r="D26" s="58">
        <v>1</v>
      </c>
      <c r="E26" s="29">
        <v>3</v>
      </c>
      <c r="F26" s="92">
        <f>$B$74*$B$107</f>
        <v>0</v>
      </c>
      <c r="G26" s="30">
        <f>1*$B$109</f>
        <v>1</v>
      </c>
      <c r="H26" s="30">
        <f>0*$B$107</f>
        <v>0</v>
      </c>
      <c r="I26" s="93">
        <f>$B$72*$B$109</f>
        <v>0.75</v>
      </c>
      <c r="J26" s="28">
        <f t="shared" si="0"/>
        <v>0</v>
      </c>
      <c r="K26" s="28">
        <f t="shared" si="1"/>
        <v>1</v>
      </c>
      <c r="L26" s="108">
        <f t="shared" si="4"/>
        <v>0</v>
      </c>
      <c r="M26" s="30">
        <f t="shared" si="2"/>
        <v>1</v>
      </c>
      <c r="N26" s="28">
        <f t="shared" si="5"/>
        <v>0</v>
      </c>
      <c r="O26" s="28">
        <f t="shared" si="6"/>
        <v>0</v>
      </c>
      <c r="P26" s="30">
        <f t="shared" si="3"/>
        <v>0</v>
      </c>
      <c r="Q26" s="30">
        <f>PRODUCT(NodeProb_WWW4!C49:G49)</f>
        <v>0</v>
      </c>
      <c r="R26" s="30">
        <f t="shared" si="7"/>
        <v>0</v>
      </c>
      <c r="S26" s="302"/>
    </row>
    <row r="27" spans="1:19" x14ac:dyDescent="0.25">
      <c r="A27" s="307"/>
      <c r="B27" s="25">
        <v>25</v>
      </c>
      <c r="D27" s="9">
        <v>2</v>
      </c>
      <c r="E27" s="25">
        <v>3</v>
      </c>
      <c r="F27" s="88">
        <f>1*$B$108</f>
        <v>1</v>
      </c>
      <c r="G27" s="82">
        <f>$B$74*$B$109</f>
        <v>0</v>
      </c>
      <c r="H27" s="82">
        <f>$B$72*$B$108</f>
        <v>0.75</v>
      </c>
      <c r="I27" s="89">
        <f>0*$B$109</f>
        <v>0</v>
      </c>
      <c r="J27" s="28">
        <f t="shared" si="0"/>
        <v>1</v>
      </c>
      <c r="K27" s="28">
        <f t="shared" si="1"/>
        <v>0</v>
      </c>
      <c r="L27" s="108">
        <f t="shared" si="4"/>
        <v>1</v>
      </c>
      <c r="M27" s="30">
        <f t="shared" si="2"/>
        <v>0</v>
      </c>
      <c r="N27" s="28">
        <f t="shared" si="5"/>
        <v>0</v>
      </c>
      <c r="O27" s="28">
        <f t="shared" si="6"/>
        <v>0</v>
      </c>
      <c r="P27" s="28">
        <f t="shared" si="3"/>
        <v>0</v>
      </c>
      <c r="Q27" s="28">
        <f>PRODUCT(NodeProb_WWW4!C51:G51)</f>
        <v>0</v>
      </c>
      <c r="R27" s="28">
        <f t="shared" si="7"/>
        <v>0</v>
      </c>
      <c r="S27" s="302"/>
    </row>
    <row r="28" spans="1:19" x14ac:dyDescent="0.25">
      <c r="A28" s="307"/>
      <c r="B28" s="25">
        <v>26</v>
      </c>
      <c r="D28" s="9">
        <v>2</v>
      </c>
      <c r="E28" s="25">
        <v>3</v>
      </c>
      <c r="F28" s="90">
        <f>1*$B$108</f>
        <v>1</v>
      </c>
      <c r="G28" s="28">
        <f>$B$74*$B$109</f>
        <v>0</v>
      </c>
      <c r="H28" s="28">
        <f>$B$72*$B$108</f>
        <v>0.75</v>
      </c>
      <c r="I28" s="91">
        <f>0*$B$109</f>
        <v>0</v>
      </c>
      <c r="J28" s="28">
        <f t="shared" si="0"/>
        <v>1</v>
      </c>
      <c r="K28" s="28">
        <f t="shared" si="1"/>
        <v>0</v>
      </c>
      <c r="L28" s="108">
        <f t="shared" si="4"/>
        <v>1</v>
      </c>
      <c r="M28" s="30">
        <f t="shared" si="2"/>
        <v>0</v>
      </c>
      <c r="N28" s="28">
        <f t="shared" si="5"/>
        <v>0</v>
      </c>
      <c r="O28" s="28">
        <f t="shared" si="6"/>
        <v>0</v>
      </c>
      <c r="P28" s="28">
        <f t="shared" si="3"/>
        <v>0</v>
      </c>
      <c r="Q28" s="28">
        <f>PRODUCT(NodeProb_WWW4!C53:G53)</f>
        <v>0</v>
      </c>
      <c r="R28" s="28">
        <f t="shared" si="7"/>
        <v>0</v>
      </c>
      <c r="S28" s="302"/>
    </row>
    <row r="29" spans="1:19" x14ac:dyDescent="0.25">
      <c r="A29" s="307"/>
      <c r="B29" s="25">
        <v>27</v>
      </c>
      <c r="D29" s="9">
        <v>1</v>
      </c>
      <c r="E29" s="25">
        <v>4</v>
      </c>
      <c r="F29" s="90">
        <f>$B$73*$B$107</f>
        <v>0.16666666666666666</v>
      </c>
      <c r="G29" s="28">
        <f>$B$68*$B$110</f>
        <v>0.5</v>
      </c>
      <c r="H29" s="28">
        <f>0*$B$107</f>
        <v>0</v>
      </c>
      <c r="I29" s="91">
        <f>$B$73*$B$110</f>
        <v>0.16666666666666666</v>
      </c>
      <c r="J29" s="28">
        <f t="shared" si="0"/>
        <v>0</v>
      </c>
      <c r="K29" s="28">
        <f t="shared" si="1"/>
        <v>0.33333333333333337</v>
      </c>
      <c r="L29" s="108">
        <f t="shared" si="4"/>
        <v>0.24999999999999994</v>
      </c>
      <c r="M29" s="30">
        <f t="shared" si="2"/>
        <v>0.75</v>
      </c>
      <c r="N29" s="28">
        <f t="shared" si="5"/>
        <v>4.1666666666666657E-2</v>
      </c>
      <c r="O29" s="28">
        <f t="shared" si="6"/>
        <v>8.3333333333333329E-2</v>
      </c>
      <c r="P29" s="28">
        <f t="shared" si="3"/>
        <v>0.12499999999999999</v>
      </c>
      <c r="Q29" s="28">
        <f>PRODUCT(NodeProb_WWW4!C55:G55)</f>
        <v>6.7708333333333245E-2</v>
      </c>
      <c r="R29" s="28">
        <f t="shared" si="7"/>
        <v>8.4635416666666539E-3</v>
      </c>
      <c r="S29" s="302"/>
    </row>
    <row r="30" spans="1:19" x14ac:dyDescent="0.25">
      <c r="A30" s="307"/>
      <c r="B30" s="25">
        <v>28</v>
      </c>
      <c r="D30" s="9">
        <v>1</v>
      </c>
      <c r="E30" s="25">
        <v>4</v>
      </c>
      <c r="F30" s="90">
        <f>$B$74*$B$107</f>
        <v>0</v>
      </c>
      <c r="G30" s="28">
        <f>$B$71*$B$110</f>
        <v>0.5</v>
      </c>
      <c r="H30" s="28">
        <f>0*$B$107</f>
        <v>0</v>
      </c>
      <c r="I30" s="91">
        <f>$B$74*$B$110</f>
        <v>0</v>
      </c>
      <c r="J30" s="28">
        <f t="shared" si="0"/>
        <v>0</v>
      </c>
      <c r="K30" s="28">
        <f t="shared" si="1"/>
        <v>0.5</v>
      </c>
      <c r="L30" s="108">
        <f t="shared" si="4"/>
        <v>0</v>
      </c>
      <c r="M30" s="30">
        <f t="shared" si="2"/>
        <v>1</v>
      </c>
      <c r="N30" s="28">
        <f t="shared" si="5"/>
        <v>0</v>
      </c>
      <c r="O30" s="28">
        <f t="shared" si="6"/>
        <v>0</v>
      </c>
      <c r="P30" s="28">
        <f t="shared" si="3"/>
        <v>0</v>
      </c>
      <c r="Q30" s="28">
        <f>PRODUCT(NodeProb_WWW4!C57:G57)</f>
        <v>5.7291666666666602E-2</v>
      </c>
      <c r="R30" s="28">
        <f t="shared" si="7"/>
        <v>0</v>
      </c>
      <c r="S30" s="302"/>
    </row>
    <row r="31" spans="1:19" x14ac:dyDescent="0.25">
      <c r="A31" s="307"/>
      <c r="B31" s="25">
        <v>29</v>
      </c>
      <c r="D31" s="9">
        <v>2</v>
      </c>
      <c r="E31" s="25">
        <v>3</v>
      </c>
      <c r="F31" s="90">
        <f>$B$71*$B$108</f>
        <v>0.5</v>
      </c>
      <c r="G31" s="28">
        <f>$B$74*$B$109</f>
        <v>0</v>
      </c>
      <c r="H31" s="28">
        <f>$B$74*$B$108</f>
        <v>0</v>
      </c>
      <c r="I31" s="91">
        <f>0*$B$109</f>
        <v>0</v>
      </c>
      <c r="J31" s="28">
        <f t="shared" si="0"/>
        <v>0.5</v>
      </c>
      <c r="K31" s="28">
        <f t="shared" si="1"/>
        <v>0</v>
      </c>
      <c r="L31" s="108">
        <f t="shared" si="4"/>
        <v>1</v>
      </c>
      <c r="M31" s="30">
        <f t="shared" si="2"/>
        <v>0</v>
      </c>
      <c r="N31" s="28">
        <f t="shared" si="5"/>
        <v>0</v>
      </c>
      <c r="O31" s="28">
        <f t="shared" si="6"/>
        <v>0</v>
      </c>
      <c r="P31" s="28">
        <f t="shared" si="3"/>
        <v>0</v>
      </c>
      <c r="Q31" s="28">
        <f>PRODUCT(NodeProb_WWW4!C59:G59)</f>
        <v>5.7291666666666741E-2</v>
      </c>
      <c r="R31" s="28">
        <f t="shared" si="7"/>
        <v>0</v>
      </c>
      <c r="S31" s="302"/>
    </row>
    <row r="32" spans="1:19" x14ac:dyDescent="0.25">
      <c r="A32" s="307"/>
      <c r="B32" s="25">
        <v>30</v>
      </c>
      <c r="D32" s="9">
        <v>2</v>
      </c>
      <c r="E32" s="25">
        <v>3</v>
      </c>
      <c r="F32" s="90">
        <f>$B$68*$B$108</f>
        <v>0.5</v>
      </c>
      <c r="G32" s="28">
        <f>$B$73*$B$109</f>
        <v>0.16666666666666666</v>
      </c>
      <c r="H32" s="28">
        <f>$B$73*$B$108</f>
        <v>0.16666666666666666</v>
      </c>
      <c r="I32" s="91">
        <f>0*$B$109</f>
        <v>0</v>
      </c>
      <c r="J32" s="28">
        <f t="shared" si="0"/>
        <v>0.33333333333333337</v>
      </c>
      <c r="K32" s="28">
        <f t="shared" si="1"/>
        <v>0</v>
      </c>
      <c r="L32" s="108">
        <f t="shared" si="4"/>
        <v>0.75</v>
      </c>
      <c r="M32" s="30">
        <f t="shared" si="2"/>
        <v>0.25</v>
      </c>
      <c r="N32" s="28">
        <f t="shared" si="5"/>
        <v>8.3333333333333329E-2</v>
      </c>
      <c r="O32" s="28">
        <f t="shared" si="6"/>
        <v>4.1666666666666657E-2</v>
      </c>
      <c r="P32" s="28">
        <f t="shared" si="3"/>
        <v>0.12499999999999999</v>
      </c>
      <c r="Q32" s="28">
        <f>PRODUCT(NodeProb_WWW4!C61:G61)</f>
        <v>6.7708333333333426E-2</v>
      </c>
      <c r="R32" s="28">
        <f t="shared" si="7"/>
        <v>8.4635416666666765E-3</v>
      </c>
      <c r="S32" s="302"/>
    </row>
    <row r="33" spans="1:19" x14ac:dyDescent="0.25">
      <c r="A33" s="307"/>
      <c r="B33" s="25">
        <v>31</v>
      </c>
      <c r="D33" s="9">
        <v>1</v>
      </c>
      <c r="E33" s="25">
        <v>4</v>
      </c>
      <c r="F33" s="90">
        <f>$B$74*$B$107</f>
        <v>0</v>
      </c>
      <c r="G33" s="28">
        <f>1*$B$110</f>
        <v>1</v>
      </c>
      <c r="H33" s="28">
        <f>0*$B$107</f>
        <v>0</v>
      </c>
      <c r="I33" s="91">
        <f>$B$72*$B$110</f>
        <v>0.75</v>
      </c>
      <c r="J33" s="28">
        <f t="shared" si="0"/>
        <v>0</v>
      </c>
      <c r="K33" s="28">
        <f t="shared" si="1"/>
        <v>1</v>
      </c>
      <c r="L33" s="108">
        <f t="shared" si="4"/>
        <v>0</v>
      </c>
      <c r="M33" s="30">
        <f t="shared" si="2"/>
        <v>1</v>
      </c>
      <c r="N33" s="28">
        <f t="shared" si="5"/>
        <v>0</v>
      </c>
      <c r="O33" s="28">
        <f t="shared" si="6"/>
        <v>0</v>
      </c>
      <c r="P33" s="28">
        <f t="shared" si="3"/>
        <v>0</v>
      </c>
      <c r="Q33" s="28">
        <f>PRODUCT(NodeProb_WWW4!C63:G63)</f>
        <v>0</v>
      </c>
      <c r="R33" s="28">
        <f t="shared" si="7"/>
        <v>0</v>
      </c>
      <c r="S33" s="302"/>
    </row>
    <row r="34" spans="1:19" s="29" customFormat="1" x14ac:dyDescent="0.25">
      <c r="A34" s="307"/>
      <c r="B34" s="29">
        <v>32</v>
      </c>
      <c r="D34" s="58">
        <v>1</v>
      </c>
      <c r="E34" s="29">
        <v>4</v>
      </c>
      <c r="F34" s="92">
        <f>$B$74*$B$107</f>
        <v>0</v>
      </c>
      <c r="G34" s="30">
        <f>1*$B$110</f>
        <v>1</v>
      </c>
      <c r="H34" s="30">
        <f>0*$B$107</f>
        <v>0</v>
      </c>
      <c r="I34" s="93">
        <f>$B$72*$B$110</f>
        <v>0.75</v>
      </c>
      <c r="J34" s="28">
        <f t="shared" si="0"/>
        <v>0</v>
      </c>
      <c r="K34" s="28">
        <f t="shared" si="1"/>
        <v>1</v>
      </c>
      <c r="L34" s="108">
        <f t="shared" si="4"/>
        <v>0</v>
      </c>
      <c r="M34" s="30">
        <f t="shared" si="2"/>
        <v>1</v>
      </c>
      <c r="N34" s="28">
        <f t="shared" si="5"/>
        <v>0</v>
      </c>
      <c r="O34" s="28">
        <f t="shared" si="6"/>
        <v>0</v>
      </c>
      <c r="P34" s="30">
        <f t="shared" si="3"/>
        <v>0</v>
      </c>
      <c r="Q34" s="30">
        <f>PRODUCT(NodeProb_WWW4!C65:G65)</f>
        <v>0</v>
      </c>
      <c r="R34" s="30">
        <f t="shared" si="7"/>
        <v>0</v>
      </c>
      <c r="S34" s="304"/>
    </row>
    <row r="35" spans="1:19" x14ac:dyDescent="0.25">
      <c r="A35" s="307" t="s">
        <v>56</v>
      </c>
      <c r="B35" s="25">
        <v>33</v>
      </c>
      <c r="D35" s="9">
        <v>2</v>
      </c>
      <c r="E35" s="25">
        <v>3</v>
      </c>
      <c r="F35" s="88">
        <f>($L$3*$B$68+$M$3*$B$72)*$B$108</f>
        <v>0.5</v>
      </c>
      <c r="G35" s="82">
        <f>($L$4*$B$68+$M$4*$B$72)*$B$109</f>
        <v>0.5</v>
      </c>
      <c r="H35" s="82">
        <f>($L$4*$B$69+$M$4*$B$74)*$B$108</f>
        <v>0</v>
      </c>
      <c r="I35" s="89">
        <f>($L$3*$B$69+$M$3*$B$74)*$B$109</f>
        <v>0</v>
      </c>
      <c r="J35" s="28">
        <f t="shared" si="0"/>
        <v>0</v>
      </c>
      <c r="K35" s="28">
        <f t="shared" si="1"/>
        <v>0</v>
      </c>
      <c r="L35" s="108">
        <f t="shared" si="4"/>
        <v>0.5</v>
      </c>
      <c r="M35" s="30">
        <f t="shared" si="2"/>
        <v>0.5</v>
      </c>
      <c r="N35" s="28">
        <f t="shared" si="5"/>
        <v>0.25</v>
      </c>
      <c r="O35" s="28">
        <f t="shared" si="6"/>
        <v>0.25</v>
      </c>
      <c r="P35" s="28">
        <f t="shared" si="3"/>
        <v>0.5</v>
      </c>
      <c r="Q35" s="28">
        <f>PRODUCT(NodeProb_WWW4!D3:G3)</f>
        <v>0</v>
      </c>
      <c r="R35" s="28">
        <f t="shared" si="7"/>
        <v>0</v>
      </c>
      <c r="S35" s="305">
        <f>SUM(R35:R50)</f>
        <v>0.43923611111111116</v>
      </c>
    </row>
    <row r="36" spans="1:19" x14ac:dyDescent="0.25">
      <c r="A36" s="307"/>
      <c r="B36" s="25">
        <v>34</v>
      </c>
      <c r="D36" s="9">
        <v>1</v>
      </c>
      <c r="E36" s="25">
        <v>4</v>
      </c>
      <c r="F36" s="90">
        <f>($L$5*1+$M$5*1)*$B$107</f>
        <v>1</v>
      </c>
      <c r="G36" s="28">
        <f>($L$6*$B$72+$M$6*$B$71)*$B$110</f>
        <v>0.5</v>
      </c>
      <c r="H36" s="28">
        <f>($L$6*$B$72+$M$6*$B$71)*$B$107</f>
        <v>0.5</v>
      </c>
      <c r="I36" s="91">
        <f>($L$5*$B$73+$M$5*$B$69)*$B$110</f>
        <v>4.1666666666666657E-2</v>
      </c>
      <c r="J36" s="28">
        <f t="shared" si="0"/>
        <v>0.54166666666666663</v>
      </c>
      <c r="K36" s="28">
        <f t="shared" si="1"/>
        <v>4.1666666666666657E-2</v>
      </c>
      <c r="L36" s="108">
        <f t="shared" si="4"/>
        <v>0.54166666666666663</v>
      </c>
      <c r="M36" s="30">
        <f t="shared" si="2"/>
        <v>0.45833333333333337</v>
      </c>
      <c r="N36" s="28">
        <f t="shared" si="5"/>
        <v>0.22916666666666669</v>
      </c>
      <c r="O36" s="28">
        <f t="shared" si="6"/>
        <v>0.21006944444444448</v>
      </c>
      <c r="P36" s="28">
        <f t="shared" si="3"/>
        <v>0.43923611111111116</v>
      </c>
      <c r="Q36" s="28">
        <f>PRODUCT(NodeProb_WWW4!D7:G7)</f>
        <v>0.12499999999999985</v>
      </c>
      <c r="R36" s="28">
        <f t="shared" si="7"/>
        <v>5.4904513888888826E-2</v>
      </c>
      <c r="S36" s="302"/>
    </row>
    <row r="37" spans="1:19" x14ac:dyDescent="0.25">
      <c r="A37" s="307"/>
      <c r="B37" s="25">
        <v>35</v>
      </c>
      <c r="D37" s="9">
        <v>2</v>
      </c>
      <c r="E37" s="25">
        <v>3</v>
      </c>
      <c r="F37" s="90">
        <f>($L$7*$B$71+$M$7*$B$72)*$B$108</f>
        <v>0.5</v>
      </c>
      <c r="G37" s="28">
        <f>($L$8*1+$M$8*1)*$B$109</f>
        <v>1</v>
      </c>
      <c r="H37" s="28">
        <f>($L$8*$B$69+$M$8*$B$73)*$B$108</f>
        <v>4.1666666666666664E-2</v>
      </c>
      <c r="I37" s="91">
        <f>($L$7*$B$71+$M$7*$B$72)*$B$109</f>
        <v>0.5</v>
      </c>
      <c r="J37" s="28">
        <f t="shared" si="0"/>
        <v>4.1666666666666664E-2</v>
      </c>
      <c r="K37" s="28">
        <f t="shared" si="1"/>
        <v>0.54166666666666674</v>
      </c>
      <c r="L37" s="108">
        <f t="shared" si="4"/>
        <v>0.45833333333333331</v>
      </c>
      <c r="M37" s="30">
        <f t="shared" si="2"/>
        <v>0.54166666666666674</v>
      </c>
      <c r="N37" s="28">
        <f t="shared" si="5"/>
        <v>0.21006944444444442</v>
      </c>
      <c r="O37" s="28">
        <f t="shared" si="6"/>
        <v>0.22916666666666666</v>
      </c>
      <c r="P37" s="28">
        <f t="shared" si="3"/>
        <v>0.43923611111111105</v>
      </c>
      <c r="Q37" s="28">
        <f>PRODUCT(NodeProb_WWW4!D11:G11)</f>
        <v>0.12500000000000017</v>
      </c>
      <c r="R37" s="28">
        <f t="shared" si="7"/>
        <v>5.4904513888888958E-2</v>
      </c>
      <c r="S37" s="302"/>
    </row>
    <row r="38" spans="1:19" s="29" customFormat="1" x14ac:dyDescent="0.25">
      <c r="A38" s="307"/>
      <c r="B38" s="29">
        <v>36</v>
      </c>
      <c r="D38" s="58">
        <v>1</v>
      </c>
      <c r="E38" s="29">
        <v>4</v>
      </c>
      <c r="F38" s="92">
        <f>($L$9*$B$72+$M$9*$B$68)*$B$107</f>
        <v>0.5</v>
      </c>
      <c r="G38" s="30">
        <f>($L$10*$B$72+$M$10*$B$68)*$B$110</f>
        <v>0.5</v>
      </c>
      <c r="H38" s="30">
        <f>($L$10*$B$74+$M$10*$B$69)*$B$107</f>
        <v>0</v>
      </c>
      <c r="I38" s="93">
        <f>($L$9*$B$74+$M$9*$B$69)*$B$110</f>
        <v>0</v>
      </c>
      <c r="J38" s="28">
        <f t="shared" si="0"/>
        <v>0</v>
      </c>
      <c r="K38" s="28">
        <f t="shared" si="1"/>
        <v>0</v>
      </c>
      <c r="L38" s="108">
        <f t="shared" si="4"/>
        <v>0.5</v>
      </c>
      <c r="M38" s="30">
        <f t="shared" si="2"/>
        <v>0.5</v>
      </c>
      <c r="N38" s="28">
        <f t="shared" si="5"/>
        <v>0.25</v>
      </c>
      <c r="O38" s="28">
        <f t="shared" si="6"/>
        <v>0.25</v>
      </c>
      <c r="P38" s="30">
        <f t="shared" si="3"/>
        <v>0.5</v>
      </c>
      <c r="Q38" s="30">
        <f>PRODUCT(NodeProb_WWW4!D15:G15)</f>
        <v>0</v>
      </c>
      <c r="R38" s="30">
        <f t="shared" si="7"/>
        <v>0</v>
      </c>
      <c r="S38" s="302"/>
    </row>
    <row r="39" spans="1:19" x14ac:dyDescent="0.25">
      <c r="A39" s="307"/>
      <c r="B39" s="25">
        <v>37</v>
      </c>
      <c r="D39" s="9">
        <v>2</v>
      </c>
      <c r="E39" s="25">
        <v>4</v>
      </c>
      <c r="F39" s="88">
        <f>($L$11*$B$68+$M$11*$B$72)*$B$108</f>
        <v>0.5</v>
      </c>
      <c r="G39" s="82">
        <f>($L$12*$B$68+$M$12*$B$72)*$B$110</f>
        <v>0.5</v>
      </c>
      <c r="H39" s="82">
        <f>($L$12*$B$69+$M$12*$B$74)*$B$108</f>
        <v>0</v>
      </c>
      <c r="I39" s="89">
        <f>($L$11*$B$69+$M$11*$B$74)*$B$110</f>
        <v>0</v>
      </c>
      <c r="J39" s="28">
        <f t="shared" si="0"/>
        <v>0</v>
      </c>
      <c r="K39" s="28">
        <f t="shared" si="1"/>
        <v>0</v>
      </c>
      <c r="L39" s="108">
        <f t="shared" si="4"/>
        <v>0.5</v>
      </c>
      <c r="M39" s="30">
        <f t="shared" si="2"/>
        <v>0.5</v>
      </c>
      <c r="N39" s="28">
        <f t="shared" si="5"/>
        <v>0.25</v>
      </c>
      <c r="O39" s="28">
        <f t="shared" si="6"/>
        <v>0.25</v>
      </c>
      <c r="P39" s="28">
        <f t="shared" si="3"/>
        <v>0.5</v>
      </c>
      <c r="Q39" s="28">
        <f>PRODUCT(NodeProb_WWW4!D19:G19)</f>
        <v>0</v>
      </c>
      <c r="R39" s="28">
        <f t="shared" si="7"/>
        <v>0</v>
      </c>
      <c r="S39" s="302"/>
    </row>
    <row r="40" spans="1:19" x14ac:dyDescent="0.25">
      <c r="A40" s="307"/>
      <c r="B40" s="25">
        <v>38</v>
      </c>
      <c r="D40" s="9">
        <v>1</v>
      </c>
      <c r="E40" s="25">
        <v>3</v>
      </c>
      <c r="F40" s="90">
        <f>($L$13*1+$M$13*1)*$B$107</f>
        <v>1</v>
      </c>
      <c r="G40" s="28">
        <f>($L$14*$B$72+$M$14*$B$71)*$B$109</f>
        <v>0.5</v>
      </c>
      <c r="H40" s="28">
        <f>($L$14*$B$72+$M$14*$B$71)*$B$107</f>
        <v>0.5</v>
      </c>
      <c r="I40" s="91">
        <f>($L$13*$B$73+$M$13*$B$69)*$B$109</f>
        <v>4.1666666666666657E-2</v>
      </c>
      <c r="J40" s="28">
        <f t="shared" si="0"/>
        <v>0.54166666666666663</v>
      </c>
      <c r="K40" s="28">
        <f t="shared" si="1"/>
        <v>4.1666666666666657E-2</v>
      </c>
      <c r="L40" s="108">
        <f t="shared" si="4"/>
        <v>0.54166666666666663</v>
      </c>
      <c r="M40" s="30">
        <f t="shared" si="2"/>
        <v>0.45833333333333337</v>
      </c>
      <c r="N40" s="28">
        <f t="shared" si="5"/>
        <v>0.22916666666666669</v>
      </c>
      <c r="O40" s="28">
        <f t="shared" si="6"/>
        <v>0.21006944444444448</v>
      </c>
      <c r="P40" s="28">
        <f t="shared" si="3"/>
        <v>0.43923611111111116</v>
      </c>
      <c r="Q40" s="28">
        <f>PRODUCT(NodeProb_WWW4!D23:G23)</f>
        <v>0.12499999999999985</v>
      </c>
      <c r="R40" s="28">
        <f t="shared" si="7"/>
        <v>5.4904513888888826E-2</v>
      </c>
      <c r="S40" s="302"/>
    </row>
    <row r="41" spans="1:19" x14ac:dyDescent="0.25">
      <c r="A41" s="307"/>
      <c r="B41" s="25">
        <v>39</v>
      </c>
      <c r="D41" s="9">
        <v>2</v>
      </c>
      <c r="E41" s="25">
        <v>4</v>
      </c>
      <c r="F41" s="90">
        <f>($L$15*$B$71+$M$15*$B$72)*$B$108</f>
        <v>0.5</v>
      </c>
      <c r="G41" s="28">
        <f>($L$16*1+$M$16*1)*$B$110</f>
        <v>1</v>
      </c>
      <c r="H41" s="28">
        <f>($L$16*$B$69+$M$16*$B$73)*$B$108</f>
        <v>4.1666666666666664E-2</v>
      </c>
      <c r="I41" s="91">
        <f>($L$15*$B$71+$M$15*$B$72)*$B$110</f>
        <v>0.5</v>
      </c>
      <c r="J41" s="28">
        <f t="shared" si="0"/>
        <v>4.1666666666666664E-2</v>
      </c>
      <c r="K41" s="28">
        <f t="shared" si="1"/>
        <v>0.54166666666666674</v>
      </c>
      <c r="L41" s="108">
        <f t="shared" si="4"/>
        <v>0.45833333333333331</v>
      </c>
      <c r="M41" s="30">
        <f t="shared" si="2"/>
        <v>0.54166666666666674</v>
      </c>
      <c r="N41" s="28">
        <f t="shared" si="5"/>
        <v>0.21006944444444442</v>
      </c>
      <c r="O41" s="28">
        <f t="shared" si="6"/>
        <v>0.22916666666666666</v>
      </c>
      <c r="P41" s="28">
        <f t="shared" si="3"/>
        <v>0.43923611111111105</v>
      </c>
      <c r="Q41" s="28">
        <f>PRODUCT(NodeProb_WWW4!D27:G27)</f>
        <v>0.12500000000000017</v>
      </c>
      <c r="R41" s="28">
        <f t="shared" si="7"/>
        <v>5.4904513888888958E-2</v>
      </c>
      <c r="S41" s="302"/>
    </row>
    <row r="42" spans="1:19" s="29" customFormat="1" x14ac:dyDescent="0.25">
      <c r="A42" s="307"/>
      <c r="B42" s="29">
        <v>40</v>
      </c>
      <c r="D42" s="58">
        <v>1</v>
      </c>
      <c r="E42" s="29">
        <v>3</v>
      </c>
      <c r="F42" s="92">
        <f>($L$17*$B$72+$M$17*$B$68)*$B$107</f>
        <v>0.5</v>
      </c>
      <c r="G42" s="30">
        <f>($L$18*$B$72+$M$18*$B$68)*$B$109</f>
        <v>0.5</v>
      </c>
      <c r="H42" s="30">
        <f>($L$18*$B$74+$M$18*$B$69)*$B$107</f>
        <v>0</v>
      </c>
      <c r="I42" s="93">
        <f>($L$17*$B$74+$M$17*$B$69)*$B$109</f>
        <v>0</v>
      </c>
      <c r="J42" s="28">
        <f t="shared" si="0"/>
        <v>0</v>
      </c>
      <c r="K42" s="28">
        <f t="shared" si="1"/>
        <v>0</v>
      </c>
      <c r="L42" s="108">
        <f t="shared" si="4"/>
        <v>0.5</v>
      </c>
      <c r="M42" s="30">
        <f t="shared" si="2"/>
        <v>0.5</v>
      </c>
      <c r="N42" s="28">
        <f t="shared" si="5"/>
        <v>0.25</v>
      </c>
      <c r="O42" s="28">
        <f t="shared" si="6"/>
        <v>0.25</v>
      </c>
      <c r="P42" s="30">
        <f t="shared" si="3"/>
        <v>0.5</v>
      </c>
      <c r="Q42" s="30">
        <f>PRODUCT(NodeProb_WWW4!D31:G31)</f>
        <v>0</v>
      </c>
      <c r="R42" s="30">
        <f t="shared" si="7"/>
        <v>0</v>
      </c>
      <c r="S42" s="302"/>
    </row>
    <row r="43" spans="1:19" x14ac:dyDescent="0.25">
      <c r="A43" s="307"/>
      <c r="B43" s="25">
        <v>41</v>
      </c>
      <c r="D43" s="9">
        <v>1</v>
      </c>
      <c r="E43" s="25">
        <v>3</v>
      </c>
      <c r="F43" s="88">
        <f>($L$19*$B$68+$M$19*$B$72)*$B$107</f>
        <v>0.5</v>
      </c>
      <c r="G43" s="82">
        <f>($L$20*$B$68+$M$20*$B$72)*$B$109</f>
        <v>0.5</v>
      </c>
      <c r="H43" s="82">
        <f>($L$20*$B$69+$M$20*$B$74)*$B$107</f>
        <v>0</v>
      </c>
      <c r="I43" s="89">
        <f>($L$19*$B$69+$M$19*$B$74)*$B$109</f>
        <v>0</v>
      </c>
      <c r="J43" s="28">
        <f t="shared" si="0"/>
        <v>0</v>
      </c>
      <c r="K43" s="28">
        <f t="shared" si="1"/>
        <v>0</v>
      </c>
      <c r="L43" s="108">
        <f t="shared" si="4"/>
        <v>0.5</v>
      </c>
      <c r="M43" s="30">
        <f t="shared" si="2"/>
        <v>0.5</v>
      </c>
      <c r="N43" s="28">
        <f t="shared" si="5"/>
        <v>0.25</v>
      </c>
      <c r="O43" s="28">
        <f t="shared" si="6"/>
        <v>0.25</v>
      </c>
      <c r="P43" s="28">
        <f t="shared" si="3"/>
        <v>0.5</v>
      </c>
      <c r="Q43" s="28">
        <f>PRODUCT(NodeProb_WWW4!D35:G35)</f>
        <v>0</v>
      </c>
      <c r="R43" s="28">
        <f t="shared" si="7"/>
        <v>0</v>
      </c>
      <c r="S43" s="302"/>
    </row>
    <row r="44" spans="1:19" x14ac:dyDescent="0.25">
      <c r="A44" s="307"/>
      <c r="B44" s="25">
        <v>42</v>
      </c>
      <c r="D44" s="9">
        <v>2</v>
      </c>
      <c r="E44" s="25">
        <v>4</v>
      </c>
      <c r="F44" s="90">
        <f>($L$21*1+$M$21*1)*$B$108</f>
        <v>1</v>
      </c>
      <c r="G44" s="28">
        <f>($L$22*$B$72+$M$22*$B$71)*$B$110</f>
        <v>0.5</v>
      </c>
      <c r="H44" s="28">
        <f>($L$22*$B$72+$M$22*$B$71)*$B$108</f>
        <v>0.5</v>
      </c>
      <c r="I44" s="91">
        <f>($L$21*$B$73+$M$21*$B$69)*$B$110</f>
        <v>4.1666666666666657E-2</v>
      </c>
      <c r="J44" s="28">
        <f t="shared" si="0"/>
        <v>0.54166666666666663</v>
      </c>
      <c r="K44" s="28">
        <f t="shared" si="1"/>
        <v>4.1666666666666657E-2</v>
      </c>
      <c r="L44" s="108">
        <f t="shared" si="4"/>
        <v>0.54166666666666663</v>
      </c>
      <c r="M44" s="30">
        <f t="shared" si="2"/>
        <v>0.45833333333333337</v>
      </c>
      <c r="N44" s="28">
        <f t="shared" si="5"/>
        <v>0.22916666666666669</v>
      </c>
      <c r="O44" s="28">
        <f t="shared" si="6"/>
        <v>0.21006944444444448</v>
      </c>
      <c r="P44" s="28">
        <f t="shared" si="3"/>
        <v>0.43923611111111116</v>
      </c>
      <c r="Q44" s="28">
        <f>PRODUCT(NodeProb_WWW4!D39:G39)</f>
        <v>0.12499999999999985</v>
      </c>
      <c r="R44" s="28">
        <f t="shared" si="7"/>
        <v>5.4904513888888826E-2</v>
      </c>
      <c r="S44" s="302"/>
    </row>
    <row r="45" spans="1:19" x14ac:dyDescent="0.25">
      <c r="A45" s="307"/>
      <c r="B45" s="25">
        <v>43</v>
      </c>
      <c r="D45" s="9">
        <v>1</v>
      </c>
      <c r="E45" s="25">
        <v>3</v>
      </c>
      <c r="F45" s="90">
        <f>($L$23*$B$71+$M$23*$B$72)*$B$107</f>
        <v>0.5</v>
      </c>
      <c r="G45" s="28">
        <f>($L$24*1+$M$24*1)*$B$109</f>
        <v>1</v>
      </c>
      <c r="H45" s="28">
        <f>($L$24*$B$69+$M$24*$B$73)*$B$107</f>
        <v>4.1666666666666664E-2</v>
      </c>
      <c r="I45" s="91">
        <f>($L$23*$B$71+$M$23*$B$72)*$B$109</f>
        <v>0.5</v>
      </c>
      <c r="J45" s="28">
        <f t="shared" si="0"/>
        <v>4.1666666666666664E-2</v>
      </c>
      <c r="K45" s="28">
        <f t="shared" si="1"/>
        <v>0.54166666666666674</v>
      </c>
      <c r="L45" s="108">
        <f t="shared" si="4"/>
        <v>0.45833333333333331</v>
      </c>
      <c r="M45" s="30">
        <f t="shared" si="2"/>
        <v>0.54166666666666674</v>
      </c>
      <c r="N45" s="28">
        <f t="shared" si="5"/>
        <v>0.21006944444444442</v>
      </c>
      <c r="O45" s="28">
        <f t="shared" si="6"/>
        <v>0.22916666666666666</v>
      </c>
      <c r="P45" s="28">
        <f t="shared" si="3"/>
        <v>0.43923611111111105</v>
      </c>
      <c r="Q45" s="28">
        <f>PRODUCT(NodeProb_WWW4!D43:G43)</f>
        <v>0.12500000000000017</v>
      </c>
      <c r="R45" s="28">
        <f t="shared" si="7"/>
        <v>5.4904513888888958E-2</v>
      </c>
      <c r="S45" s="302"/>
    </row>
    <row r="46" spans="1:19" s="29" customFormat="1" x14ac:dyDescent="0.25">
      <c r="A46" s="307"/>
      <c r="B46" s="29">
        <v>44</v>
      </c>
      <c r="D46" s="58">
        <v>2</v>
      </c>
      <c r="E46" s="29">
        <v>4</v>
      </c>
      <c r="F46" s="92">
        <f>($L$25*$B$72+$M$25*$B$68)*$B$108</f>
        <v>0.5</v>
      </c>
      <c r="G46" s="30">
        <f>($L$26*$B$72+$M$26*$B$68)*$B$110</f>
        <v>0.5</v>
      </c>
      <c r="H46" s="30">
        <f>($L$26*$B$74+$M$26*$B$69)*$B$108</f>
        <v>0</v>
      </c>
      <c r="I46" s="93">
        <f>($L$25*$B$74+$M$25*$B$69)*$B$110</f>
        <v>0</v>
      </c>
      <c r="J46" s="28">
        <f t="shared" si="0"/>
        <v>0</v>
      </c>
      <c r="K46" s="28">
        <f t="shared" si="1"/>
        <v>0</v>
      </c>
      <c r="L46" s="108">
        <f t="shared" si="4"/>
        <v>0.5</v>
      </c>
      <c r="M46" s="30">
        <f t="shared" si="2"/>
        <v>0.5</v>
      </c>
      <c r="N46" s="28">
        <f t="shared" si="5"/>
        <v>0.25</v>
      </c>
      <c r="O46" s="28">
        <f t="shared" si="6"/>
        <v>0.25</v>
      </c>
      <c r="P46" s="30">
        <f t="shared" si="3"/>
        <v>0.5</v>
      </c>
      <c r="Q46" s="30">
        <f>PRODUCT(NodeProb_WWW4!D47:G47)</f>
        <v>0</v>
      </c>
      <c r="R46" s="30">
        <f t="shared" si="7"/>
        <v>0</v>
      </c>
      <c r="S46" s="302"/>
    </row>
    <row r="47" spans="1:19" x14ac:dyDescent="0.25">
      <c r="A47" s="307"/>
      <c r="B47" s="25">
        <v>45</v>
      </c>
      <c r="D47" s="9">
        <v>1</v>
      </c>
      <c r="E47" s="25">
        <v>4</v>
      </c>
      <c r="F47" s="88">
        <f>($L$27*$B$68+$M$27*$B$72)*$B$107</f>
        <v>0.5</v>
      </c>
      <c r="G47" s="82">
        <f>($L$28*$B$68+$M$28*$B$72)*$B$110</f>
        <v>0.5</v>
      </c>
      <c r="H47" s="82">
        <f>($L$28*$B$69+$M$28*$B$74)*$B$107</f>
        <v>0</v>
      </c>
      <c r="I47" s="89">
        <f>($L$27*$B$69+$M$27*$B$74)*$B$110</f>
        <v>0</v>
      </c>
      <c r="J47" s="28">
        <f t="shared" si="0"/>
        <v>0</v>
      </c>
      <c r="K47" s="28">
        <f t="shared" si="1"/>
        <v>0</v>
      </c>
      <c r="L47" s="108">
        <f t="shared" si="4"/>
        <v>0.5</v>
      </c>
      <c r="M47" s="30">
        <f t="shared" si="2"/>
        <v>0.5</v>
      </c>
      <c r="N47" s="28">
        <f t="shared" si="5"/>
        <v>0.25</v>
      </c>
      <c r="O47" s="28">
        <f t="shared" si="6"/>
        <v>0.25</v>
      </c>
      <c r="P47" s="28">
        <f t="shared" si="3"/>
        <v>0.5</v>
      </c>
      <c r="Q47" s="28">
        <f>PRODUCT(NodeProb_WWW4!D51:G51)</f>
        <v>0</v>
      </c>
      <c r="R47" s="28">
        <f t="shared" si="7"/>
        <v>0</v>
      </c>
      <c r="S47" s="302"/>
    </row>
    <row r="48" spans="1:19" x14ac:dyDescent="0.25">
      <c r="A48" s="307"/>
      <c r="B48" s="25">
        <v>46</v>
      </c>
      <c r="D48" s="9">
        <v>2</v>
      </c>
      <c r="E48" s="25">
        <v>3</v>
      </c>
      <c r="F48" s="90">
        <f>($L$29*1+$M$29*1)*$B$108</f>
        <v>1</v>
      </c>
      <c r="G48" s="28">
        <f>($L$30*$B$72+$M$30*$B$71)*$B$109</f>
        <v>0.5</v>
      </c>
      <c r="H48" s="28">
        <f>($L$30*$B$72+$M$30*$B$71)*$B$108</f>
        <v>0.5</v>
      </c>
      <c r="I48" s="91">
        <f>($L$29*$B$73+$M$29*$B$69)*$B$109</f>
        <v>4.1666666666666657E-2</v>
      </c>
      <c r="J48" s="28">
        <f t="shared" si="0"/>
        <v>0.54166666666666663</v>
      </c>
      <c r="K48" s="28">
        <f t="shared" si="1"/>
        <v>4.1666666666666657E-2</v>
      </c>
      <c r="L48" s="108">
        <f t="shared" si="4"/>
        <v>0.54166666666666663</v>
      </c>
      <c r="M48" s="30">
        <f t="shared" si="2"/>
        <v>0.45833333333333337</v>
      </c>
      <c r="N48" s="28">
        <f t="shared" si="5"/>
        <v>0.22916666666666669</v>
      </c>
      <c r="O48" s="28">
        <f t="shared" si="6"/>
        <v>0.21006944444444448</v>
      </c>
      <c r="P48" s="28">
        <f t="shared" si="3"/>
        <v>0.43923611111111116</v>
      </c>
      <c r="Q48" s="28">
        <f>PRODUCT(NodeProb_WWW4!D55:G55)</f>
        <v>0.12499999999999985</v>
      </c>
      <c r="R48" s="28">
        <f t="shared" si="7"/>
        <v>5.4904513888888826E-2</v>
      </c>
      <c r="S48" s="302"/>
    </row>
    <row r="49" spans="1:19" x14ac:dyDescent="0.25">
      <c r="A49" s="307"/>
      <c r="B49" s="25">
        <v>47</v>
      </c>
      <c r="D49" s="9">
        <v>1</v>
      </c>
      <c r="E49" s="25">
        <v>4</v>
      </c>
      <c r="F49" s="90">
        <f>($L$31*$B$71+$M$31*$B$72)*$B$107</f>
        <v>0.5</v>
      </c>
      <c r="G49" s="28">
        <f>($L$32*1+$M$32*1)*$B$110</f>
        <v>1</v>
      </c>
      <c r="H49" s="28">
        <f>($L$32*$B$69+$M$32*$B$73)*$B$107</f>
        <v>4.1666666666666664E-2</v>
      </c>
      <c r="I49" s="91">
        <f>($L$31*$B$71+$M$31*$B$72)*$B$110</f>
        <v>0.5</v>
      </c>
      <c r="J49" s="28">
        <f t="shared" si="0"/>
        <v>4.1666666666666664E-2</v>
      </c>
      <c r="K49" s="28">
        <f t="shared" si="1"/>
        <v>0.54166666666666674</v>
      </c>
      <c r="L49" s="108">
        <f t="shared" si="4"/>
        <v>0.45833333333333331</v>
      </c>
      <c r="M49" s="30">
        <f t="shared" si="2"/>
        <v>0.54166666666666674</v>
      </c>
      <c r="N49" s="28">
        <f t="shared" si="5"/>
        <v>0.21006944444444442</v>
      </c>
      <c r="O49" s="28">
        <f t="shared" si="6"/>
        <v>0.22916666666666666</v>
      </c>
      <c r="P49" s="28">
        <f t="shared" si="3"/>
        <v>0.43923611111111105</v>
      </c>
      <c r="Q49" s="28">
        <f>PRODUCT(NodeProb_WWW4!D59:G59)</f>
        <v>0.12500000000000017</v>
      </c>
      <c r="R49" s="28">
        <f t="shared" si="7"/>
        <v>5.4904513888888958E-2</v>
      </c>
      <c r="S49" s="302"/>
    </row>
    <row r="50" spans="1:19" s="29" customFormat="1" x14ac:dyDescent="0.25">
      <c r="A50" s="307"/>
      <c r="B50" s="29">
        <v>48</v>
      </c>
      <c r="D50" s="58">
        <v>2</v>
      </c>
      <c r="E50" s="29">
        <v>3</v>
      </c>
      <c r="F50" s="92">
        <f>($L$33*$B$72+$M$33*$B$68)*$B$108</f>
        <v>0.5</v>
      </c>
      <c r="G50" s="30">
        <f>($L$34*$B$72+$M$34*$B$68)*$B$109</f>
        <v>0.5</v>
      </c>
      <c r="H50" s="30">
        <f>($L$34*$B$74+$M$34*$B$69)*$B$108</f>
        <v>0</v>
      </c>
      <c r="I50" s="93">
        <f>($L$33*$B$74+$M$33*$B$69)*$B$109</f>
        <v>0</v>
      </c>
      <c r="J50" s="28">
        <f t="shared" si="0"/>
        <v>0</v>
      </c>
      <c r="K50" s="28">
        <f t="shared" si="1"/>
        <v>0</v>
      </c>
      <c r="L50" s="108">
        <f t="shared" si="4"/>
        <v>0.5</v>
      </c>
      <c r="M50" s="30">
        <f t="shared" si="2"/>
        <v>0.5</v>
      </c>
      <c r="N50" s="28">
        <f t="shared" si="5"/>
        <v>0.25</v>
      </c>
      <c r="O50" s="28">
        <f t="shared" si="6"/>
        <v>0.25</v>
      </c>
      <c r="P50" s="30">
        <f t="shared" si="3"/>
        <v>0.5</v>
      </c>
      <c r="Q50" s="30">
        <f>PRODUCT(NodeProb_WWW4!D63:G63)</f>
        <v>0</v>
      </c>
      <c r="R50" s="30">
        <f t="shared" si="7"/>
        <v>0</v>
      </c>
      <c r="S50" s="304"/>
    </row>
    <row r="51" spans="1:19" x14ac:dyDescent="0.25">
      <c r="A51" s="308" t="s">
        <v>57</v>
      </c>
      <c r="B51" s="25">
        <v>49</v>
      </c>
      <c r="D51" s="9">
        <v>2</v>
      </c>
      <c r="E51" s="25">
        <v>4</v>
      </c>
      <c r="F51" s="88">
        <f>$J$35</f>
        <v>0</v>
      </c>
      <c r="G51" s="82">
        <f>$K$36</f>
        <v>4.1666666666666657E-2</v>
      </c>
      <c r="H51" s="82">
        <f>$L$36*$J$5+$M$36*$J$6</f>
        <v>0</v>
      </c>
      <c r="I51" s="89">
        <f>$L$35*$K$3+$M$35*$K$4</f>
        <v>0</v>
      </c>
      <c r="J51" s="28">
        <f t="shared" si="0"/>
        <v>0</v>
      </c>
      <c r="K51" s="28">
        <f t="shared" si="1"/>
        <v>4.1666666666666657E-2</v>
      </c>
      <c r="L51" s="108">
        <f t="shared" si="4"/>
        <v>0</v>
      </c>
      <c r="M51" s="30">
        <f t="shared" si="2"/>
        <v>1</v>
      </c>
      <c r="N51" s="28">
        <f t="shared" si="5"/>
        <v>0</v>
      </c>
      <c r="O51" s="28">
        <f t="shared" si="6"/>
        <v>0</v>
      </c>
      <c r="P51" s="28">
        <f t="shared" si="3"/>
        <v>0</v>
      </c>
      <c r="Q51" s="28">
        <f>PRODUCT(NodeProb_WWW4!E3:G3)</f>
        <v>0.12499999999999985</v>
      </c>
      <c r="R51" s="28">
        <f t="shared" si="7"/>
        <v>0</v>
      </c>
      <c r="S51" s="302">
        <f>SUM(R51:R58)</f>
        <v>0</v>
      </c>
    </row>
    <row r="52" spans="1:19" x14ac:dyDescent="0.25">
      <c r="A52" s="303"/>
      <c r="B52" s="25">
        <v>50</v>
      </c>
      <c r="D52" s="9">
        <v>2</v>
      </c>
      <c r="E52" s="25">
        <v>4</v>
      </c>
      <c r="F52" s="90">
        <f>$J$37</f>
        <v>4.1666666666666664E-2</v>
      </c>
      <c r="G52" s="28">
        <f>$K$38</f>
        <v>0</v>
      </c>
      <c r="H52" s="28">
        <f>$L$38*$J$9+$M$38*$J$10</f>
        <v>0</v>
      </c>
      <c r="I52" s="91">
        <f>$L$37*$K$7+$M$37*$K$8</f>
        <v>0</v>
      </c>
      <c r="J52" s="28">
        <f t="shared" si="0"/>
        <v>4.1666666666666664E-2</v>
      </c>
      <c r="K52" s="28">
        <f t="shared" si="1"/>
        <v>0</v>
      </c>
      <c r="L52" s="108">
        <f t="shared" si="4"/>
        <v>1</v>
      </c>
      <c r="M52" s="30">
        <f t="shared" si="2"/>
        <v>0</v>
      </c>
      <c r="N52" s="28">
        <f t="shared" si="5"/>
        <v>0</v>
      </c>
      <c r="O52" s="28">
        <f t="shared" si="6"/>
        <v>0</v>
      </c>
      <c r="P52" s="28">
        <f t="shared" si="3"/>
        <v>0</v>
      </c>
      <c r="Q52" s="28">
        <f>PRODUCT(NodeProb_WWW4!E11:G11)</f>
        <v>0.12500000000000017</v>
      </c>
      <c r="R52" s="28">
        <f t="shared" si="7"/>
        <v>0</v>
      </c>
      <c r="S52" s="302"/>
    </row>
    <row r="53" spans="1:19" x14ac:dyDescent="0.25">
      <c r="A53" s="303"/>
      <c r="B53" s="25">
        <v>51</v>
      </c>
      <c r="D53" s="9">
        <v>2</v>
      </c>
      <c r="E53" s="25">
        <v>3</v>
      </c>
      <c r="F53" s="90">
        <f>$J$39</f>
        <v>0</v>
      </c>
      <c r="G53" s="28">
        <f>$K$40</f>
        <v>4.1666666666666657E-2</v>
      </c>
      <c r="H53" s="28">
        <f>$L$40*$J$13+$M$40*$J$14</f>
        <v>0</v>
      </c>
      <c r="I53" s="91">
        <f>$L$39*$K$11+$M$39*$K$12</f>
        <v>0</v>
      </c>
      <c r="J53" s="28">
        <f t="shared" si="0"/>
        <v>0</v>
      </c>
      <c r="K53" s="28">
        <f t="shared" si="1"/>
        <v>4.1666666666666657E-2</v>
      </c>
      <c r="L53" s="108">
        <f t="shared" si="4"/>
        <v>0</v>
      </c>
      <c r="M53" s="30">
        <f t="shared" si="2"/>
        <v>1</v>
      </c>
      <c r="N53" s="28">
        <f t="shared" si="5"/>
        <v>0</v>
      </c>
      <c r="O53" s="28">
        <f t="shared" si="6"/>
        <v>0</v>
      </c>
      <c r="P53" s="28">
        <f t="shared" si="3"/>
        <v>0</v>
      </c>
      <c r="Q53" s="28">
        <f>PRODUCT(NodeProb_WWW4!E19:G19)</f>
        <v>0.12499999999999985</v>
      </c>
      <c r="R53" s="28">
        <f t="shared" si="7"/>
        <v>0</v>
      </c>
      <c r="S53" s="302"/>
    </row>
    <row r="54" spans="1:19" x14ac:dyDescent="0.25">
      <c r="A54" s="303"/>
      <c r="B54" s="25">
        <v>52</v>
      </c>
      <c r="D54" s="9">
        <v>2</v>
      </c>
      <c r="E54" s="25">
        <v>3</v>
      </c>
      <c r="F54" s="90">
        <f>$J$41</f>
        <v>4.1666666666666664E-2</v>
      </c>
      <c r="G54" s="28">
        <f>$K$42</f>
        <v>0</v>
      </c>
      <c r="H54" s="28">
        <f>$L$42*$J$17+$M$42*$J$18</f>
        <v>0</v>
      </c>
      <c r="I54" s="91">
        <f>$L$41*$K$15+$M$41*$K$16</f>
        <v>0</v>
      </c>
      <c r="J54" s="28">
        <f t="shared" si="0"/>
        <v>4.1666666666666664E-2</v>
      </c>
      <c r="K54" s="28">
        <f t="shared" si="1"/>
        <v>0</v>
      </c>
      <c r="L54" s="108">
        <f t="shared" si="4"/>
        <v>1</v>
      </c>
      <c r="M54" s="30">
        <f t="shared" si="2"/>
        <v>0</v>
      </c>
      <c r="N54" s="28">
        <f t="shared" si="5"/>
        <v>0</v>
      </c>
      <c r="O54" s="28">
        <f t="shared" si="6"/>
        <v>0</v>
      </c>
      <c r="P54" s="28">
        <f t="shared" si="3"/>
        <v>0</v>
      </c>
      <c r="Q54" s="28">
        <f>PRODUCT(NodeProb_WWW4!E27:G27)</f>
        <v>0.12500000000000017</v>
      </c>
      <c r="R54" s="28">
        <f t="shared" si="7"/>
        <v>0</v>
      </c>
      <c r="S54" s="302"/>
    </row>
    <row r="55" spans="1:19" x14ac:dyDescent="0.25">
      <c r="A55" s="303"/>
      <c r="B55" s="25">
        <v>53</v>
      </c>
      <c r="D55" s="9">
        <v>1</v>
      </c>
      <c r="E55" s="25">
        <v>4</v>
      </c>
      <c r="F55" s="90">
        <f>$J$43</f>
        <v>0</v>
      </c>
      <c r="G55" s="28">
        <f>$K$44</f>
        <v>4.1666666666666657E-2</v>
      </c>
      <c r="H55" s="28">
        <f>$L$44*$J$21+$M$44*$J$22</f>
        <v>0</v>
      </c>
      <c r="I55" s="91">
        <f>$L$43*$K$19+$M$43*$K$20</f>
        <v>0</v>
      </c>
      <c r="J55" s="28">
        <f t="shared" si="0"/>
        <v>0</v>
      </c>
      <c r="K55" s="28">
        <f t="shared" si="1"/>
        <v>4.1666666666666657E-2</v>
      </c>
      <c r="L55" s="108">
        <f t="shared" si="4"/>
        <v>0</v>
      </c>
      <c r="M55" s="30">
        <f t="shared" si="2"/>
        <v>1</v>
      </c>
      <c r="N55" s="28">
        <f t="shared" si="5"/>
        <v>0</v>
      </c>
      <c r="O55" s="28">
        <f t="shared" si="6"/>
        <v>0</v>
      </c>
      <c r="P55" s="28">
        <f t="shared" si="3"/>
        <v>0</v>
      </c>
      <c r="Q55" s="28">
        <f>PRODUCT(NodeProb_WWW4!E35:G35)</f>
        <v>0.12499999999999985</v>
      </c>
      <c r="R55" s="28">
        <f t="shared" si="7"/>
        <v>0</v>
      </c>
      <c r="S55" s="302"/>
    </row>
    <row r="56" spans="1:19" x14ac:dyDescent="0.25">
      <c r="A56" s="303"/>
      <c r="B56" s="25">
        <v>54</v>
      </c>
      <c r="D56" s="9">
        <v>1</v>
      </c>
      <c r="E56" s="25">
        <v>4</v>
      </c>
      <c r="F56" s="90">
        <f>$J$45</f>
        <v>4.1666666666666664E-2</v>
      </c>
      <c r="G56" s="28">
        <f>$K$46</f>
        <v>0</v>
      </c>
      <c r="H56" s="28">
        <f>$L$46*$J$25+$M$46*$J$26</f>
        <v>0</v>
      </c>
      <c r="I56" s="91">
        <f>$L$45*$K$23+$M$45*$K$24</f>
        <v>0</v>
      </c>
      <c r="J56" s="28">
        <f t="shared" si="0"/>
        <v>4.1666666666666664E-2</v>
      </c>
      <c r="K56" s="28">
        <f t="shared" si="1"/>
        <v>0</v>
      </c>
      <c r="L56" s="108">
        <f t="shared" si="4"/>
        <v>1</v>
      </c>
      <c r="M56" s="30">
        <f t="shared" si="2"/>
        <v>0</v>
      </c>
      <c r="N56" s="28">
        <f t="shared" si="5"/>
        <v>0</v>
      </c>
      <c r="O56" s="28">
        <f t="shared" si="6"/>
        <v>0</v>
      </c>
      <c r="P56" s="28">
        <f t="shared" si="3"/>
        <v>0</v>
      </c>
      <c r="Q56" s="28">
        <f>PRODUCT(NodeProb_WWW4!E43:G43)</f>
        <v>0.12500000000000017</v>
      </c>
      <c r="R56" s="28">
        <f t="shared" si="7"/>
        <v>0</v>
      </c>
      <c r="S56" s="302"/>
    </row>
    <row r="57" spans="1:19" x14ac:dyDescent="0.25">
      <c r="A57" s="303"/>
      <c r="B57" s="25">
        <v>55</v>
      </c>
      <c r="D57" s="9">
        <v>1</v>
      </c>
      <c r="E57" s="25">
        <v>3</v>
      </c>
      <c r="F57" s="90">
        <f>$J$47</f>
        <v>0</v>
      </c>
      <c r="G57" s="28">
        <f>$K$48</f>
        <v>4.1666666666666657E-2</v>
      </c>
      <c r="H57" s="28">
        <f>$L$48*$J$29+$M$48*$J$30</f>
        <v>0</v>
      </c>
      <c r="I57" s="91">
        <f>$L$47*$K$27+$M$47*$K$28</f>
        <v>0</v>
      </c>
      <c r="J57" s="28">
        <f t="shared" si="0"/>
        <v>0</v>
      </c>
      <c r="K57" s="28">
        <f t="shared" si="1"/>
        <v>4.1666666666666657E-2</v>
      </c>
      <c r="L57" s="108">
        <f t="shared" si="4"/>
        <v>0</v>
      </c>
      <c r="M57" s="30">
        <f t="shared" si="2"/>
        <v>1</v>
      </c>
      <c r="N57" s="28">
        <f t="shared" si="5"/>
        <v>0</v>
      </c>
      <c r="O57" s="28">
        <f t="shared" si="6"/>
        <v>0</v>
      </c>
      <c r="P57" s="28">
        <f t="shared" si="3"/>
        <v>0</v>
      </c>
      <c r="Q57" s="28">
        <f>PRODUCT(NodeProb_WWW4!E51:G51)</f>
        <v>0.12499999999999985</v>
      </c>
      <c r="R57" s="28">
        <f t="shared" si="7"/>
        <v>0</v>
      </c>
      <c r="S57" s="302"/>
    </row>
    <row r="58" spans="1:19" s="29" customFormat="1" x14ac:dyDescent="0.25">
      <c r="A58" s="309"/>
      <c r="B58" s="29">
        <v>56</v>
      </c>
      <c r="D58" s="58">
        <v>1</v>
      </c>
      <c r="E58" s="29">
        <v>3</v>
      </c>
      <c r="F58" s="90">
        <f>$J$49</f>
        <v>4.1666666666666664E-2</v>
      </c>
      <c r="G58" s="28">
        <f>$K$50</f>
        <v>0</v>
      </c>
      <c r="H58" s="28">
        <f>$L$50*$J$33+$M$50*$J$34</f>
        <v>0</v>
      </c>
      <c r="I58" s="91">
        <f>$L$49*$K$31+$M$49*$K$32</f>
        <v>0</v>
      </c>
      <c r="J58" s="28">
        <f t="shared" si="0"/>
        <v>4.1666666666666664E-2</v>
      </c>
      <c r="K58" s="28">
        <f t="shared" si="1"/>
        <v>0</v>
      </c>
      <c r="L58" s="108">
        <f t="shared" si="4"/>
        <v>1</v>
      </c>
      <c r="M58" s="30">
        <f t="shared" si="2"/>
        <v>0</v>
      </c>
      <c r="N58" s="28">
        <f t="shared" si="5"/>
        <v>0</v>
      </c>
      <c r="O58" s="28">
        <f t="shared" si="6"/>
        <v>0</v>
      </c>
      <c r="P58" s="30">
        <f t="shared" si="3"/>
        <v>0</v>
      </c>
      <c r="Q58" s="30">
        <f>PRODUCT(NodeProb_WWW4!E59:G59)</f>
        <v>0.12500000000000017</v>
      </c>
      <c r="R58" s="30">
        <f t="shared" si="7"/>
        <v>0</v>
      </c>
      <c r="S58" s="304"/>
    </row>
    <row r="59" spans="1:19" x14ac:dyDescent="0.25">
      <c r="A59" s="308" t="s">
        <v>58</v>
      </c>
      <c r="B59" s="25">
        <v>57</v>
      </c>
      <c r="D59" s="9">
        <v>1</v>
      </c>
      <c r="E59" s="25">
        <v>3</v>
      </c>
      <c r="F59" s="88">
        <f>$L$51*($L$35*$J$3+$M$35*$J$4)+$M$51*$J$36</f>
        <v>0.54166666666666663</v>
      </c>
      <c r="G59" s="82">
        <f>$L$52*$K$37+$M$52*($L$38*$K$9+$M$38*$K$10)</f>
        <v>0.54166666666666674</v>
      </c>
      <c r="H59" s="82">
        <f>$L$52*($L$37*$J$7+$M$37*$J$8)+$M$52*$J$38</f>
        <v>0.40972222222222227</v>
      </c>
      <c r="I59" s="89">
        <f>$L$51*$K$35+$M$51*($L$36*$K$5+$M$36*$K$6)</f>
        <v>0.40972222222222221</v>
      </c>
      <c r="J59" s="28">
        <f t="shared" si="0"/>
        <v>0.40972222222222227</v>
      </c>
      <c r="K59" s="28">
        <f t="shared" si="1"/>
        <v>0.40972222222222238</v>
      </c>
      <c r="L59" s="108">
        <f t="shared" si="4"/>
        <v>0.49999999999999939</v>
      </c>
      <c r="M59" s="30">
        <f t="shared" si="2"/>
        <v>0.50000000000000067</v>
      </c>
      <c r="N59" s="28">
        <f t="shared" si="5"/>
        <v>6.5972222222222099E-2</v>
      </c>
      <c r="O59" s="28">
        <f t="shared" si="6"/>
        <v>6.5972222222222182E-2</v>
      </c>
      <c r="P59" s="28">
        <f t="shared" si="3"/>
        <v>0.13194444444444428</v>
      </c>
      <c r="Q59" s="28">
        <f>PRODUCT(NodeProb_WWW4!F3:G3)</f>
        <v>0.25</v>
      </c>
      <c r="R59" s="28">
        <f t="shared" si="7"/>
        <v>3.298611111111107E-2</v>
      </c>
      <c r="S59" s="302">
        <f>SUM(R59:R62)</f>
        <v>0.13194444444444428</v>
      </c>
    </row>
    <row r="60" spans="1:19" x14ac:dyDescent="0.25">
      <c r="A60" s="303"/>
      <c r="B60" s="25">
        <v>58</v>
      </c>
      <c r="D60" s="9">
        <v>1</v>
      </c>
      <c r="E60" s="25">
        <v>4</v>
      </c>
      <c r="F60" s="90">
        <f>$L$53*($L$39*$J$11+$M$39*$J$12)+$M$53*$J$40</f>
        <v>0.54166666666666663</v>
      </c>
      <c r="G60" s="28">
        <f>$L$54*$K$41+$M$54*($L$42*$K$17+$M$42*$K$18)</f>
        <v>0.54166666666666674</v>
      </c>
      <c r="H60" s="28">
        <f>$L$54*($L$41*$J$15+$M$41*$J$16)+$M$54*$J$42</f>
        <v>0.40972222222222227</v>
      </c>
      <c r="I60" s="91">
        <f>$L$53*$K$39+$M$53*($L$40*$K$13+$M$40*$K$14)</f>
        <v>0.40972222222222221</v>
      </c>
      <c r="J60" s="28">
        <f t="shared" si="0"/>
        <v>0.40972222222222227</v>
      </c>
      <c r="K60" s="28">
        <f t="shared" si="1"/>
        <v>0.40972222222222238</v>
      </c>
      <c r="L60" s="108">
        <f t="shared" si="4"/>
        <v>0.49999999999999939</v>
      </c>
      <c r="M60" s="30">
        <f t="shared" si="2"/>
        <v>0.50000000000000067</v>
      </c>
      <c r="N60" s="28">
        <f t="shared" si="5"/>
        <v>6.5972222222222099E-2</v>
      </c>
      <c r="O60" s="28">
        <f t="shared" si="6"/>
        <v>6.5972222222222182E-2</v>
      </c>
      <c r="P60" s="28">
        <f t="shared" si="3"/>
        <v>0.13194444444444428</v>
      </c>
      <c r="Q60" s="28">
        <f>PRODUCT(NodeProb_WWW4!F19:G19)</f>
        <v>0.25</v>
      </c>
      <c r="R60" s="28">
        <f t="shared" si="7"/>
        <v>3.298611111111107E-2</v>
      </c>
      <c r="S60" s="302"/>
    </row>
    <row r="61" spans="1:19" x14ac:dyDescent="0.25">
      <c r="A61" s="303"/>
      <c r="B61" s="25">
        <v>59</v>
      </c>
      <c r="D61" s="9">
        <v>2</v>
      </c>
      <c r="E61" s="25">
        <v>3</v>
      </c>
      <c r="F61" s="90">
        <f>$L$55*($L$43*$J$19+$M$43*$J$20)+$M$55*$J$44</f>
        <v>0.54166666666666663</v>
      </c>
      <c r="G61" s="28">
        <f>$L$56*$K$45+$M$56*($L$46*$K$25+$M$46*$K$26)</f>
        <v>0.54166666666666674</v>
      </c>
      <c r="H61" s="28">
        <f>$L$56*($L$45*$J$23+$M$45*$J$24)+$M$56*$J$46</f>
        <v>0.40972222222222227</v>
      </c>
      <c r="I61" s="91">
        <f>$L$55*$K$43+$M$55*($L$44*$K$21+$M$44*$K$22)</f>
        <v>0.40972222222222221</v>
      </c>
      <c r="J61" s="28">
        <f t="shared" si="0"/>
        <v>0.40972222222222227</v>
      </c>
      <c r="K61" s="28">
        <f t="shared" si="1"/>
        <v>0.40972222222222238</v>
      </c>
      <c r="L61" s="108">
        <f t="shared" si="4"/>
        <v>0.49999999999999939</v>
      </c>
      <c r="M61" s="30">
        <f t="shared" si="2"/>
        <v>0.50000000000000067</v>
      </c>
      <c r="N61" s="28">
        <f t="shared" si="5"/>
        <v>6.5972222222222099E-2</v>
      </c>
      <c r="O61" s="28">
        <f t="shared" si="6"/>
        <v>6.5972222222222182E-2</v>
      </c>
      <c r="P61" s="28">
        <f t="shared" si="3"/>
        <v>0.13194444444444428</v>
      </c>
      <c r="Q61" s="28">
        <f>PRODUCT(NodeProb_WWW4!F35:G35)</f>
        <v>0.25</v>
      </c>
      <c r="R61" s="28">
        <f t="shared" si="7"/>
        <v>3.298611111111107E-2</v>
      </c>
      <c r="S61" s="302"/>
    </row>
    <row r="62" spans="1:19" s="29" customFormat="1" x14ac:dyDescent="0.25">
      <c r="A62" s="309"/>
      <c r="B62" s="29">
        <v>60</v>
      </c>
      <c r="D62" s="58">
        <v>2</v>
      </c>
      <c r="E62" s="29">
        <v>4</v>
      </c>
      <c r="F62" s="92">
        <f>$L$57*($L$47*$J$27+$M$47*$J$28)+$M$57*$J$48</f>
        <v>0.54166666666666663</v>
      </c>
      <c r="G62" s="30">
        <f>$L$58*$K$49+$M$58*($L$50*$K$33+$M$50*$K$34)</f>
        <v>0.54166666666666674</v>
      </c>
      <c r="H62" s="30">
        <f>$L$58*($L$49*$J$31+$M$49*$J$32)+$M$58*$J$50</f>
        <v>0.40972222222222227</v>
      </c>
      <c r="I62" s="93">
        <f>$L$57*$K$47+$M$57*($L$48*$K$29+$M$48*$K$30)</f>
        <v>0.40972222222222221</v>
      </c>
      <c r="J62" s="28">
        <f t="shared" si="0"/>
        <v>0.40972222222222227</v>
      </c>
      <c r="K62" s="28">
        <f t="shared" si="1"/>
        <v>0.40972222222222238</v>
      </c>
      <c r="L62" s="108">
        <f t="shared" si="4"/>
        <v>0.49999999999999939</v>
      </c>
      <c r="M62" s="30">
        <f t="shared" si="2"/>
        <v>0.50000000000000067</v>
      </c>
      <c r="N62" s="28">
        <f t="shared" si="5"/>
        <v>6.5972222222222099E-2</v>
      </c>
      <c r="O62" s="28">
        <f t="shared" si="6"/>
        <v>6.5972222222222182E-2</v>
      </c>
      <c r="P62" s="30">
        <f t="shared" si="3"/>
        <v>0.13194444444444428</v>
      </c>
      <c r="Q62" s="30">
        <f>PRODUCT(NodeProb_WWW4!F51:G51)</f>
        <v>0.25</v>
      </c>
      <c r="R62" s="30">
        <f t="shared" si="7"/>
        <v>3.298611111111107E-2</v>
      </c>
      <c r="S62" s="304"/>
    </row>
    <row r="63" spans="1:19" x14ac:dyDescent="0.25">
      <c r="A63" s="308" t="s">
        <v>59</v>
      </c>
      <c r="B63" s="25">
        <v>61</v>
      </c>
      <c r="D63" s="9">
        <v>3</v>
      </c>
      <c r="E63" s="25">
        <v>4</v>
      </c>
      <c r="F63" s="98">
        <f>$K$59</f>
        <v>0.40972222222222238</v>
      </c>
      <c r="G63" s="99">
        <f>$K$60</f>
        <v>0.40972222222222238</v>
      </c>
      <c r="H63" s="99">
        <f>$L$60*$K$53+$M$60*$K$54</f>
        <v>2.0833333333333304E-2</v>
      </c>
      <c r="I63" s="100">
        <f>$L$59*$K$51+$M$59*$K$52</f>
        <v>2.0833333333333304E-2</v>
      </c>
      <c r="J63" s="28">
        <f t="shared" si="0"/>
        <v>2.0833333333333315E-2</v>
      </c>
      <c r="K63" s="28">
        <f t="shared" si="1"/>
        <v>2.0833333333333304E-2</v>
      </c>
      <c r="L63" s="108">
        <f t="shared" si="4"/>
        <v>0.5</v>
      </c>
      <c r="M63" s="30">
        <f t="shared" si="2"/>
        <v>0.5</v>
      </c>
      <c r="N63" s="28">
        <f t="shared" si="5"/>
        <v>0.19444444444444453</v>
      </c>
      <c r="O63" s="28">
        <f t="shared" si="6"/>
        <v>0.19444444444444453</v>
      </c>
      <c r="P63" s="28">
        <f t="shared" si="3"/>
        <v>0.38888888888888906</v>
      </c>
      <c r="Q63" s="28">
        <f>NodeProb_WWW4!G3</f>
        <v>0.5</v>
      </c>
      <c r="R63" s="28">
        <f t="shared" si="7"/>
        <v>0.19444444444444453</v>
      </c>
      <c r="S63" s="302">
        <f>SUM(R63:R64)</f>
        <v>0.38888888888888906</v>
      </c>
    </row>
    <row r="64" spans="1:19" s="29" customFormat="1" x14ac:dyDescent="0.25">
      <c r="A64" s="309"/>
      <c r="B64" s="29">
        <v>62</v>
      </c>
      <c r="D64" s="58">
        <v>3</v>
      </c>
      <c r="E64" s="29">
        <v>4</v>
      </c>
      <c r="F64" s="101">
        <f>$K$61</f>
        <v>0.40972222222222238</v>
      </c>
      <c r="G64" s="75">
        <f>$K$62</f>
        <v>0.40972222222222238</v>
      </c>
      <c r="H64" s="75">
        <f>$L$62*$K$57+$M$62*$K$58</f>
        <v>2.0833333333333304E-2</v>
      </c>
      <c r="I64" s="102">
        <f>$L$61*$K$55+$M$61*$K$56</f>
        <v>2.0833333333333304E-2</v>
      </c>
      <c r="J64" s="28">
        <f t="shared" si="0"/>
        <v>2.0833333333333315E-2</v>
      </c>
      <c r="K64" s="28">
        <f t="shared" si="1"/>
        <v>2.0833333333333304E-2</v>
      </c>
      <c r="L64" s="108">
        <f t="shared" si="4"/>
        <v>0.5</v>
      </c>
      <c r="M64" s="30">
        <f t="shared" si="2"/>
        <v>0.5</v>
      </c>
      <c r="N64" s="28">
        <f t="shared" si="5"/>
        <v>0.19444444444444453</v>
      </c>
      <c r="O64" s="28">
        <f t="shared" si="6"/>
        <v>0.19444444444444453</v>
      </c>
      <c r="P64" s="30">
        <f t="shared" si="3"/>
        <v>0.38888888888888906</v>
      </c>
      <c r="Q64" s="30">
        <f>NodeProb_WWW4!G35</f>
        <v>0.5</v>
      </c>
      <c r="R64" s="30">
        <f t="shared" si="7"/>
        <v>0.19444444444444453</v>
      </c>
      <c r="S64" s="302"/>
    </row>
    <row r="65" spans="1:19" s="29" customFormat="1" x14ac:dyDescent="0.25">
      <c r="A65" s="186" t="s">
        <v>60</v>
      </c>
      <c r="B65" s="29">
        <v>63</v>
      </c>
      <c r="D65" s="29">
        <v>1</v>
      </c>
      <c r="E65" s="29">
        <v>2</v>
      </c>
      <c r="F65" s="101">
        <f>$L$63*$J$59+$M$63*$J$60</f>
        <v>0.40972222222222227</v>
      </c>
      <c r="G65" s="75">
        <f>$L$64*$J$61+$M$64*$J$62</f>
        <v>0.40972222222222227</v>
      </c>
      <c r="H65" s="75">
        <f>$L$64*($L$61*$J$55+$M$61*$J$56)+$M$64*($L$62*$J$57+$M$62*$J$58)</f>
        <v>2.083333333333336E-2</v>
      </c>
      <c r="I65" s="102">
        <f>$L$63*($L$59*$J$51+$M$59*$J$52)+$M$63*($L$60*$J$53+$M$60*$J$54)</f>
        <v>2.083333333333336E-2</v>
      </c>
      <c r="J65" s="28">
        <f t="shared" si="0"/>
        <v>2.083333333333337E-2</v>
      </c>
      <c r="K65" s="28">
        <f t="shared" si="1"/>
        <v>2.083333333333336E-2</v>
      </c>
      <c r="L65" s="108">
        <f t="shared" si="4"/>
        <v>0.5</v>
      </c>
      <c r="M65" s="30">
        <f t="shared" si="2"/>
        <v>0.5</v>
      </c>
      <c r="N65" s="28">
        <f t="shared" si="5"/>
        <v>0.19444444444444445</v>
      </c>
      <c r="O65" s="28">
        <f t="shared" si="6"/>
        <v>0.19444444444444445</v>
      </c>
      <c r="P65" s="30">
        <f t="shared" si="3"/>
        <v>0.3888888888888889</v>
      </c>
      <c r="Q65" s="30">
        <v>1</v>
      </c>
      <c r="R65" s="30">
        <f t="shared" si="7"/>
        <v>0.3888888888888889</v>
      </c>
      <c r="S65" s="76">
        <f>R65</f>
        <v>0.3888888888888889</v>
      </c>
    </row>
    <row r="66" spans="1:19" x14ac:dyDescent="0.25">
      <c r="R66" s="24" t="s">
        <v>17</v>
      </c>
      <c r="S66" s="31">
        <f>SUM(S3:S65)</f>
        <v>1.4166666666666665</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c r="D71" s="110">
        <f>B71</f>
        <v>0.5</v>
      </c>
    </row>
    <row r="72" spans="1:19" x14ac:dyDescent="0.25">
      <c r="A72" s="14" t="s">
        <v>28</v>
      </c>
      <c r="B72" s="15">
        <f>(1+$B$68)/2</f>
        <v>0.75</v>
      </c>
      <c r="D72" s="110">
        <f>B72</f>
        <v>0.75</v>
      </c>
    </row>
    <row r="73" spans="1:19" x14ac:dyDescent="0.25">
      <c r="A73" s="16" t="s">
        <v>21</v>
      </c>
      <c r="B73" s="15">
        <f>($B$68+$B$69)/3</f>
        <v>0.16666666666666666</v>
      </c>
      <c r="D73" s="110">
        <f>B73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2.083333333333337E-2</v>
      </c>
      <c r="H77" s="109"/>
      <c r="I77" s="111"/>
    </row>
    <row r="78" spans="1:19" x14ac:dyDescent="0.25">
      <c r="A78" s="43"/>
      <c r="C78" s="25" t="s">
        <v>34</v>
      </c>
      <c r="D78" s="55">
        <f>$K$65</f>
        <v>2.083333333333336E-2</v>
      </c>
    </row>
    <row r="79" spans="1:19" x14ac:dyDescent="0.25">
      <c r="A79" s="43"/>
      <c r="C79" s="25" t="s">
        <v>35</v>
      </c>
      <c r="D79" s="55">
        <f>$L$65*$J$63+$M$65*$J$64</f>
        <v>2.0833333333333315E-2</v>
      </c>
    </row>
    <row r="80" spans="1:19" ht="16.5" thickBot="1" x14ac:dyDescent="0.3">
      <c r="A80" s="33"/>
      <c r="B80" s="53"/>
      <c r="C80" s="53" t="s">
        <v>36</v>
      </c>
      <c r="D80" s="56">
        <f>$L$65*$K$63+$M$65*$K$64</f>
        <v>2.0833333333333304E-2</v>
      </c>
    </row>
    <row r="81" spans="1:16" ht="16.5" thickBot="1" x14ac:dyDescent="0.3"/>
    <row r="82" spans="1:16" ht="18" x14ac:dyDescent="0.25">
      <c r="A82" s="49" t="s">
        <v>37</v>
      </c>
      <c r="B82" s="50" t="s">
        <v>8</v>
      </c>
      <c r="C82" s="51" t="s">
        <v>53</v>
      </c>
      <c r="D82" s="37"/>
      <c r="E82" s="37" t="s">
        <v>38</v>
      </c>
      <c r="F82" s="52">
        <f>AVERAGE(B83:B86)</f>
        <v>2.0833333333333336E-2</v>
      </c>
    </row>
    <row r="83" spans="1:16" x14ac:dyDescent="0.25">
      <c r="A83" s="40" t="s">
        <v>5</v>
      </c>
      <c r="B83" s="31">
        <f>D77</f>
        <v>2.083333333333337E-2</v>
      </c>
      <c r="C83" s="28">
        <f>(B83-$F$82)*(B83-$F$82)</f>
        <v>1.2037062152420224E-33</v>
      </c>
      <c r="F83" s="41"/>
    </row>
    <row r="84" spans="1:16" x14ac:dyDescent="0.25">
      <c r="A84" s="40" t="s">
        <v>4</v>
      </c>
      <c r="B84" s="31">
        <f>D78</f>
        <v>2.083333333333336E-2</v>
      </c>
      <c r="C84" s="28">
        <f>(B84-$F$82)*(B84-$F$82)</f>
        <v>5.8981604546859098E-34</v>
      </c>
      <c r="F84" s="41"/>
    </row>
    <row r="85" spans="1:16" x14ac:dyDescent="0.25">
      <c r="A85" s="40" t="s">
        <v>3</v>
      </c>
      <c r="B85" s="31">
        <f>D79</f>
        <v>2.0833333333333315E-2</v>
      </c>
      <c r="C85" s="28">
        <f>(B85-$F$82)*(B85-$F$82)</f>
        <v>4.3333423748712807E-34</v>
      </c>
      <c r="F85" s="41"/>
    </row>
    <row r="86" spans="1:16" x14ac:dyDescent="0.25">
      <c r="A86" s="40" t="s">
        <v>2</v>
      </c>
      <c r="B86" s="31">
        <f>D80</f>
        <v>2.0833333333333304E-2</v>
      </c>
      <c r="C86" s="28">
        <f>(B86-$F$82)*(B86-$F$82)</f>
        <v>9.7500203434603815E-34</v>
      </c>
      <c r="F86" s="41"/>
    </row>
    <row r="87" spans="1:16" x14ac:dyDescent="0.25">
      <c r="A87" s="43"/>
      <c r="B87" s="24" t="s">
        <v>39</v>
      </c>
      <c r="C87" s="28">
        <f>SUM(C83:C86)</f>
        <v>3.2018585325437796E-33</v>
      </c>
      <c r="F87" s="41"/>
    </row>
    <row r="88" spans="1:16" x14ac:dyDescent="0.25">
      <c r="A88" s="44"/>
      <c r="B88" s="24" t="s">
        <v>40</v>
      </c>
      <c r="C88" s="28">
        <f>C87/4</f>
        <v>8.004646331359449E-34</v>
      </c>
      <c r="F88" s="41"/>
    </row>
    <row r="89" spans="1:16" x14ac:dyDescent="0.25">
      <c r="A89" s="43"/>
      <c r="B89" s="24" t="s">
        <v>41</v>
      </c>
      <c r="C89" s="28">
        <f>SQRT(C88)</f>
        <v>2.8292483686236258E-17</v>
      </c>
      <c r="F89" s="41"/>
    </row>
    <row r="90" spans="1:16" ht="16.5" thickBot="1" x14ac:dyDescent="0.3">
      <c r="A90" s="33"/>
      <c r="B90" s="45" t="s">
        <v>42</v>
      </c>
      <c r="C90" s="46">
        <f>IF($F$82=0,0,$C$89/$F$82)</f>
        <v>1.3580392169393402E-15</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2.0833333333332999E-2</v>
      </c>
      <c r="C94" s="28">
        <f>(B94-$F$94)*(B94-$F$94)</f>
        <v>0</v>
      </c>
      <c r="D94" s="27"/>
      <c r="E94" s="25" t="s">
        <v>38</v>
      </c>
      <c r="F94" s="42">
        <f>AVERAGE(B94:B97)</f>
        <v>2.0833333333332999E-2</v>
      </c>
      <c r="N94" s="25"/>
      <c r="O94" s="25"/>
      <c r="P94" s="25"/>
    </row>
    <row r="95" spans="1:16" x14ac:dyDescent="0.25">
      <c r="A95" s="40" t="s">
        <v>4</v>
      </c>
      <c r="B95" s="31">
        <f>ROUND(D78,15)</f>
        <v>2.0833333333332999E-2</v>
      </c>
      <c r="C95" s="28">
        <f>(B95-$F$94)*(B95-$F$94)</f>
        <v>0</v>
      </c>
      <c r="D95" s="27"/>
      <c r="E95" s="27"/>
      <c r="F95" s="41"/>
      <c r="N95" s="25"/>
      <c r="O95" s="25"/>
      <c r="P95" s="25"/>
    </row>
    <row r="96" spans="1:16" x14ac:dyDescent="0.25">
      <c r="A96" s="40" t="s">
        <v>3</v>
      </c>
      <c r="B96" s="31">
        <f>ROUND(D79,15)</f>
        <v>2.0833333333332999E-2</v>
      </c>
      <c r="C96" s="28">
        <f>(B96-$F$94)*(B96-$F$94)</f>
        <v>0</v>
      </c>
      <c r="D96" s="27"/>
      <c r="E96" s="27"/>
      <c r="F96" s="41"/>
      <c r="N96" s="25"/>
      <c r="O96" s="25"/>
      <c r="P96" s="25"/>
    </row>
    <row r="97" spans="1:16" x14ac:dyDescent="0.25">
      <c r="A97" s="40" t="s">
        <v>2</v>
      </c>
      <c r="B97" s="31">
        <f>ROUND(D80,15)</f>
        <v>2.0833333333332999E-2</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x14ac:dyDescent="0.25">
      <c r="C103" s="27"/>
      <c r="D103" s="27"/>
      <c r="E103" s="27"/>
      <c r="N103" s="25"/>
      <c r="O103" s="25"/>
      <c r="P103" s="25"/>
    </row>
    <row r="104" spans="1:16" x14ac:dyDescent="0.25">
      <c r="A104" s="24" t="s">
        <v>65</v>
      </c>
      <c r="B104" s="24">
        <f>S66/(SUM(1+B68+B69))</f>
        <v>0.94444444444444431</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BR60rqrcnSMEIzORdoN/q+z0VrU/8rhe5abKLEGYMlloki1VD5zLUx1VXlOkSo8A1F4nPyuZBGTMnTkOo1r+Dg==" saltValue="/Giu/c5iJkJI9saJ0+TYdQ=="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17" priority="3" operator="containsText" text="WAHR">
      <formula>NOT(ISERROR(SEARCH("WAHR",B81)))</formula>
    </cfRule>
    <cfRule type="containsText" dxfId="16" priority="4" operator="containsText" text="FALSCH">
      <formula>NOT(ISERROR(SEARCH("FALSCH",B81)))</formula>
    </cfRule>
  </conditionalFormatting>
  <conditionalFormatting sqref="I92:J103 L104:M1048576">
    <cfRule type="expression" dxfId="15" priority="7">
      <formula>IF(#REF!="FALSCH", , )</formula>
    </cfRule>
  </conditionalFormatting>
  <conditionalFormatting sqref="L1:M91">
    <cfRule type="expression" dxfId="14" priority="1">
      <formula>IF(#REF!="FALSCH", , )</formula>
    </cfRule>
  </conditionalFormatting>
  <conditionalFormatting sqref="N2:P2">
    <cfRule type="expression" dxfId="13" priority="5">
      <formula>IF(#REF!="FALSCH", , )</formula>
    </cfRule>
  </conditionalFormatting>
  <conditionalFormatting sqref="R2 T2">
    <cfRule type="expression" dxfId="12" priority="6">
      <formula>IF(#REF!="FALSCH", , )</formula>
    </cfRule>
  </conditionalFormatting>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9"/>
  <dimension ref="A1:BG82"/>
  <sheetViews>
    <sheetView zoomScale="85" zoomScaleNormal="85" workbookViewId="0">
      <pane xSplit="1" ySplit="2" topLeftCell="B57"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3"/>
    <col min="2" max="8" width="15.125" style="3" bestFit="1" customWidth="1"/>
    <col min="9" max="9" width="15.125" style="164" customWidth="1"/>
    <col min="10" max="10" width="15.125" style="3" bestFit="1" customWidth="1"/>
    <col min="11" max="11" width="15.125" style="3" customWidth="1"/>
    <col min="12" max="12" width="15.125" style="164" customWidth="1"/>
    <col min="13" max="13" width="10.875" style="3" customWidth="1"/>
    <col min="14" max="14" width="15.125" style="3" customWidth="1"/>
    <col min="15" max="15" width="15.125" style="164" customWidth="1"/>
    <col min="16" max="16" width="10.875" style="3" customWidth="1"/>
    <col min="17" max="17" width="15.125" style="3" customWidth="1"/>
    <col min="18" max="18" width="15.125" style="164" customWidth="1"/>
    <col min="19" max="19" width="10.875" style="3" customWidth="1"/>
    <col min="20" max="20" width="15.125" style="166" customWidth="1"/>
    <col min="21" max="21" width="10.875" style="3"/>
    <col min="22" max="22" width="13" style="3" customWidth="1"/>
    <col min="23" max="16384" width="10.875" style="3"/>
  </cols>
  <sheetData>
    <row r="1" spans="1:59" x14ac:dyDescent="0.25">
      <c r="B1" s="174"/>
      <c r="C1" s="174"/>
      <c r="D1" s="174"/>
      <c r="E1" s="174"/>
      <c r="F1" s="174"/>
      <c r="G1" s="174"/>
      <c r="H1" s="311" t="s">
        <v>16</v>
      </c>
      <c r="I1" s="175" t="s">
        <v>5</v>
      </c>
      <c r="J1" s="174"/>
      <c r="K1" s="174"/>
      <c r="L1" s="175" t="s">
        <v>4</v>
      </c>
      <c r="M1" s="174"/>
      <c r="N1" s="174"/>
      <c r="O1" s="175" t="s">
        <v>3</v>
      </c>
      <c r="P1" s="174"/>
      <c r="Q1" s="174"/>
      <c r="R1" s="175" t="s">
        <v>2</v>
      </c>
      <c r="S1" s="174"/>
      <c r="T1" s="176"/>
    </row>
    <row r="2" spans="1:59" s="4" customFormat="1" x14ac:dyDescent="0.25">
      <c r="A2" s="4" t="s">
        <v>15</v>
      </c>
      <c r="B2" s="4" t="s">
        <v>14</v>
      </c>
      <c r="C2" s="4" t="s">
        <v>13</v>
      </c>
      <c r="D2" s="4" t="s">
        <v>12</v>
      </c>
      <c r="E2" s="4" t="s">
        <v>11</v>
      </c>
      <c r="F2" s="4" t="s">
        <v>10</v>
      </c>
      <c r="G2" s="4" t="s">
        <v>9</v>
      </c>
      <c r="H2" s="312"/>
      <c r="I2" s="64" t="s">
        <v>15</v>
      </c>
      <c r="J2" s="4" t="s">
        <v>31</v>
      </c>
      <c r="L2" s="64" t="s">
        <v>15</v>
      </c>
      <c r="M2" s="4" t="s">
        <v>31</v>
      </c>
      <c r="O2" s="64" t="s">
        <v>15</v>
      </c>
      <c r="P2" s="4" t="s">
        <v>31</v>
      </c>
      <c r="R2" s="64" t="s">
        <v>15</v>
      </c>
      <c r="S2" s="4" t="s">
        <v>31</v>
      </c>
      <c r="T2" s="177"/>
    </row>
    <row r="3" spans="1:59" x14ac:dyDescent="0.25">
      <c r="A3" s="3">
        <v>1</v>
      </c>
      <c r="B3" s="20">
        <f>APA_WWW4!$L$3</f>
        <v>1</v>
      </c>
      <c r="C3" s="20">
        <f>APA_WWW4!$L$35</f>
        <v>0.5</v>
      </c>
      <c r="D3" s="20">
        <f>APA_WWW4!$L$51</f>
        <v>0</v>
      </c>
      <c r="E3" s="20">
        <f>APA_WWW4!$L$59</f>
        <v>0.49999999999999939</v>
      </c>
      <c r="F3" s="20">
        <f>APA_WWW4!$L$63</f>
        <v>0.5</v>
      </c>
      <c r="G3" s="20">
        <f>APA_WWW4!$L$65</f>
        <v>0.5</v>
      </c>
      <c r="H3" s="20">
        <f>B3*C3*D3*E3*F3*G3</f>
        <v>0</v>
      </c>
      <c r="I3" s="86">
        <f>$B$69</f>
        <v>1</v>
      </c>
      <c r="J3" s="87" t="s">
        <v>66</v>
      </c>
      <c r="K3" s="83">
        <f t="shared" ref="K3:K66" si="0">I3*H3</f>
        <v>0</v>
      </c>
      <c r="L3" s="86">
        <f>$B$73</f>
        <v>0.5</v>
      </c>
      <c r="M3" s="87" t="s">
        <v>62</v>
      </c>
      <c r="N3" s="83">
        <f t="shared" ref="N3:N66" si="1">L3*H3</f>
        <v>0</v>
      </c>
      <c r="O3" s="66">
        <f>$B$74</f>
        <v>0</v>
      </c>
      <c r="P3" s="87" t="s">
        <v>63</v>
      </c>
      <c r="Q3" s="83">
        <f t="shared" ref="Q3:Q66" si="2">O3*H3</f>
        <v>0</v>
      </c>
      <c r="R3" s="86">
        <f>$B$76</f>
        <v>0</v>
      </c>
      <c r="S3" s="87">
        <v>0</v>
      </c>
      <c r="T3" s="168">
        <f t="shared" ref="T3:T66" si="3">R3*H3</f>
        <v>0</v>
      </c>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row>
    <row r="4" spans="1:59" x14ac:dyDescent="0.25">
      <c r="A4" s="3">
        <v>2</v>
      </c>
      <c r="B4" s="20">
        <f>APA_WWW4!$M$3</f>
        <v>0</v>
      </c>
      <c r="C4" s="20">
        <f>APA_WWW4!$L$35</f>
        <v>0.5</v>
      </c>
      <c r="D4" s="20">
        <f>APA_WWW4!$L$51</f>
        <v>0</v>
      </c>
      <c r="E4" s="20">
        <f>APA_WWW4!$L$59</f>
        <v>0.49999999999999939</v>
      </c>
      <c r="F4" s="20">
        <f>APA_WWW4!$L$63</f>
        <v>0.5</v>
      </c>
      <c r="G4" s="20">
        <f>APA_WWW4!$L$65</f>
        <v>0.5</v>
      </c>
      <c r="H4" s="20">
        <f t="shared" ref="H4:H66" si="4">B4*C4*D4*E4*F4*G4</f>
        <v>0</v>
      </c>
      <c r="I4" s="66">
        <f>$B$71</f>
        <v>0.75</v>
      </c>
      <c r="J4" s="61" t="s">
        <v>28</v>
      </c>
      <c r="K4" s="20">
        <f t="shared" si="0"/>
        <v>0</v>
      </c>
      <c r="L4" s="66">
        <f>$B$71</f>
        <v>0.75</v>
      </c>
      <c r="M4" s="61" t="s">
        <v>28</v>
      </c>
      <c r="N4" s="20">
        <f t="shared" si="1"/>
        <v>0</v>
      </c>
      <c r="O4" s="66">
        <f>$B$75</f>
        <v>0</v>
      </c>
      <c r="P4" s="61" t="s">
        <v>29</v>
      </c>
      <c r="Q4" s="20">
        <f t="shared" si="2"/>
        <v>0</v>
      </c>
      <c r="R4" s="66">
        <f>$B$75</f>
        <v>0</v>
      </c>
      <c r="S4" s="61" t="s">
        <v>29</v>
      </c>
      <c r="T4" s="71">
        <f t="shared" si="3"/>
        <v>0</v>
      </c>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row>
    <row r="5" spans="1:59" x14ac:dyDescent="0.25">
      <c r="A5" s="3">
        <v>3</v>
      </c>
      <c r="B5" s="20">
        <f>APA_WWW4!$L$4</f>
        <v>1</v>
      </c>
      <c r="C5" s="20">
        <f>APA_WWW4!$M$35</f>
        <v>0.5</v>
      </c>
      <c r="D5" s="20">
        <f>APA_WWW4!$L$51</f>
        <v>0</v>
      </c>
      <c r="E5" s="20">
        <f>APA_WWW4!$L$59</f>
        <v>0.49999999999999939</v>
      </c>
      <c r="F5" s="20">
        <f>APA_WWW4!$L$63</f>
        <v>0.5</v>
      </c>
      <c r="G5" s="20">
        <f>APA_WWW4!$L$65</f>
        <v>0.5</v>
      </c>
      <c r="H5" s="20">
        <f t="shared" si="4"/>
        <v>0</v>
      </c>
      <c r="I5" s="66">
        <f>$B$69</f>
        <v>1</v>
      </c>
      <c r="J5" s="61" t="s">
        <v>66</v>
      </c>
      <c r="K5" s="20">
        <f t="shared" si="0"/>
        <v>0</v>
      </c>
      <c r="L5" s="66">
        <f>$B$74</f>
        <v>0</v>
      </c>
      <c r="M5" s="61" t="s">
        <v>63</v>
      </c>
      <c r="N5" s="20">
        <f t="shared" si="1"/>
        <v>0</v>
      </c>
      <c r="O5" s="66">
        <f>$B$73</f>
        <v>0.5</v>
      </c>
      <c r="P5" s="61" t="s">
        <v>62</v>
      </c>
      <c r="Q5" s="20">
        <f t="shared" si="2"/>
        <v>0</v>
      </c>
      <c r="R5" s="66">
        <f>$B$76</f>
        <v>0</v>
      </c>
      <c r="S5" s="61" t="s">
        <v>67</v>
      </c>
      <c r="T5" s="71">
        <f t="shared" si="3"/>
        <v>0</v>
      </c>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row>
    <row r="6" spans="1:59" x14ac:dyDescent="0.25">
      <c r="A6" s="3">
        <v>4</v>
      </c>
      <c r="B6" s="20">
        <f>APA_WWW4!$M$4</f>
        <v>0</v>
      </c>
      <c r="C6" s="20">
        <f>APA_WWW4!$M$35</f>
        <v>0.5</v>
      </c>
      <c r="D6" s="20">
        <f>APA_WWW4!$L$51</f>
        <v>0</v>
      </c>
      <c r="E6" s="20">
        <f>APA_WWW4!$L$59</f>
        <v>0.49999999999999939</v>
      </c>
      <c r="F6" s="20">
        <f>APA_WWW4!$L$63</f>
        <v>0.5</v>
      </c>
      <c r="G6" s="20">
        <f>APA_WWW4!$L$65</f>
        <v>0.5</v>
      </c>
      <c r="H6" s="20">
        <f t="shared" si="4"/>
        <v>0</v>
      </c>
      <c r="I6" s="66">
        <f>$B$71</f>
        <v>0.75</v>
      </c>
      <c r="J6" s="61" t="s">
        <v>28</v>
      </c>
      <c r="K6" s="20">
        <f t="shared" si="0"/>
        <v>0</v>
      </c>
      <c r="L6" s="66">
        <f>$B$75</f>
        <v>0</v>
      </c>
      <c r="M6" s="61" t="s">
        <v>29</v>
      </c>
      <c r="N6" s="20">
        <f t="shared" si="1"/>
        <v>0</v>
      </c>
      <c r="O6" s="66">
        <f>$B$71</f>
        <v>0.75</v>
      </c>
      <c r="P6" s="61" t="s">
        <v>28</v>
      </c>
      <c r="Q6" s="20">
        <f t="shared" si="2"/>
        <v>0</v>
      </c>
      <c r="R6" s="66">
        <f>$B$75</f>
        <v>0</v>
      </c>
      <c r="S6" s="61" t="s">
        <v>29</v>
      </c>
      <c r="T6" s="71">
        <f t="shared" si="3"/>
        <v>0</v>
      </c>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c r="BG6" s="159"/>
    </row>
    <row r="7" spans="1:59" x14ac:dyDescent="0.25">
      <c r="A7" s="3">
        <v>5</v>
      </c>
      <c r="B7" s="20">
        <f>APA_WWW4!$L$5</f>
        <v>0.24999999999999994</v>
      </c>
      <c r="C7" s="20">
        <f>APA_WWW4!$L$36</f>
        <v>0.54166666666666663</v>
      </c>
      <c r="D7" s="20">
        <f>APA_WWW4!$M$51</f>
        <v>1</v>
      </c>
      <c r="E7" s="20">
        <f>APA_WWW4!$L$59</f>
        <v>0.49999999999999939</v>
      </c>
      <c r="F7" s="20">
        <f>APA_WWW4!$L$63</f>
        <v>0.5</v>
      </c>
      <c r="G7" s="20">
        <f>APA_WWW4!$L$65</f>
        <v>0.5</v>
      </c>
      <c r="H7" s="20">
        <f t="shared" si="4"/>
        <v>1.6927083333333308E-2</v>
      </c>
      <c r="I7" s="66">
        <f>$B$69</f>
        <v>1</v>
      </c>
      <c r="J7" s="61" t="s">
        <v>66</v>
      </c>
      <c r="K7" s="20">
        <f t="shared" si="0"/>
        <v>1.6927083333333308E-2</v>
      </c>
      <c r="L7" s="66">
        <f>$B$72</f>
        <v>0.16666666666666666</v>
      </c>
      <c r="M7" s="61" t="s">
        <v>21</v>
      </c>
      <c r="N7" s="20">
        <f t="shared" si="1"/>
        <v>2.8211805555555512E-3</v>
      </c>
      <c r="O7" s="66">
        <f>$B$72</f>
        <v>0.16666666666666666</v>
      </c>
      <c r="P7" s="61" t="s">
        <v>21</v>
      </c>
      <c r="Q7" s="20">
        <f t="shared" si="2"/>
        <v>2.8211805555555512E-3</v>
      </c>
      <c r="R7" s="66">
        <f>$B$72</f>
        <v>0.16666666666666666</v>
      </c>
      <c r="S7" s="61" t="s">
        <v>21</v>
      </c>
      <c r="T7" s="71">
        <f t="shared" si="3"/>
        <v>2.8211805555555512E-3</v>
      </c>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row>
    <row r="8" spans="1:59" x14ac:dyDescent="0.25">
      <c r="A8" s="3">
        <v>6</v>
      </c>
      <c r="B8" s="20">
        <f>APA_WWW4!$M$5</f>
        <v>0.75</v>
      </c>
      <c r="C8" s="20">
        <f>APA_WWW4!$L$36</f>
        <v>0.54166666666666663</v>
      </c>
      <c r="D8" s="20">
        <f>APA_WWW4!$M$51</f>
        <v>1</v>
      </c>
      <c r="E8" s="20">
        <f>APA_WWW4!$L$59</f>
        <v>0.49999999999999939</v>
      </c>
      <c r="F8" s="20">
        <f>APA_WWW4!$L$63</f>
        <v>0.5</v>
      </c>
      <c r="G8" s="20">
        <f>APA_WWW4!$L$65</f>
        <v>0.5</v>
      </c>
      <c r="H8" s="20">
        <f t="shared" si="4"/>
        <v>5.0781249999999938E-2</v>
      </c>
      <c r="I8" s="66">
        <f>$B$69</f>
        <v>1</v>
      </c>
      <c r="J8" s="61" t="s">
        <v>66</v>
      </c>
      <c r="K8" s="20">
        <f t="shared" si="0"/>
        <v>5.0781249999999938E-2</v>
      </c>
      <c r="L8" s="66">
        <f>$B$76</f>
        <v>0</v>
      </c>
      <c r="M8" s="61" t="s">
        <v>67</v>
      </c>
      <c r="N8" s="20">
        <f t="shared" si="1"/>
        <v>0</v>
      </c>
      <c r="O8" s="66">
        <f>$B$73</f>
        <v>0.5</v>
      </c>
      <c r="P8" s="61" t="s">
        <v>62</v>
      </c>
      <c r="Q8" s="20">
        <f t="shared" si="2"/>
        <v>2.5390624999999969E-2</v>
      </c>
      <c r="R8" s="66">
        <f>$B$74</f>
        <v>0</v>
      </c>
      <c r="S8" s="61" t="s">
        <v>63</v>
      </c>
      <c r="T8" s="71">
        <f t="shared" si="3"/>
        <v>0</v>
      </c>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row>
    <row r="9" spans="1:59" x14ac:dyDescent="0.25">
      <c r="A9" s="3">
        <v>7</v>
      </c>
      <c r="B9" s="20">
        <f>APA_WWW4!$L$6</f>
        <v>0</v>
      </c>
      <c r="C9" s="20">
        <f>APA_WWW4!$M$36</f>
        <v>0.45833333333333337</v>
      </c>
      <c r="D9" s="20">
        <f>APA_WWW4!$M$51</f>
        <v>1</v>
      </c>
      <c r="E9" s="20">
        <f>APA_WWW4!$L$59</f>
        <v>0.49999999999999939</v>
      </c>
      <c r="F9" s="20">
        <f>APA_WWW4!$L$63</f>
        <v>0.5</v>
      </c>
      <c r="G9" s="20">
        <f>APA_WWW4!$L$65</f>
        <v>0.5</v>
      </c>
      <c r="H9" s="20">
        <f t="shared" si="4"/>
        <v>0</v>
      </c>
      <c r="I9" s="66">
        <f>$B$71</f>
        <v>0.75</v>
      </c>
      <c r="J9" s="61" t="s">
        <v>28</v>
      </c>
      <c r="K9" s="20">
        <f t="shared" si="0"/>
        <v>0</v>
      </c>
      <c r="L9" s="66">
        <f>$B$75</f>
        <v>0</v>
      </c>
      <c r="M9" s="61" t="s">
        <v>29</v>
      </c>
      <c r="N9" s="20">
        <f t="shared" si="1"/>
        <v>0</v>
      </c>
      <c r="O9" s="66">
        <f>$B$75</f>
        <v>0</v>
      </c>
      <c r="P9" s="61" t="s">
        <v>29</v>
      </c>
      <c r="Q9" s="20">
        <f t="shared" si="2"/>
        <v>0</v>
      </c>
      <c r="R9" s="66">
        <f>$B$71</f>
        <v>0.75</v>
      </c>
      <c r="S9" s="61" t="s">
        <v>28</v>
      </c>
      <c r="T9" s="71">
        <f t="shared" si="3"/>
        <v>0</v>
      </c>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row>
    <row r="10" spans="1:59" x14ac:dyDescent="0.25">
      <c r="A10" s="3">
        <v>8</v>
      </c>
      <c r="B10" s="20">
        <f>APA_WWW4!$M$6</f>
        <v>1</v>
      </c>
      <c r="C10" s="20">
        <f>APA_WWW4!$M$36</f>
        <v>0.45833333333333337</v>
      </c>
      <c r="D10" s="20">
        <f>APA_WWW4!$M$51</f>
        <v>1</v>
      </c>
      <c r="E10" s="20">
        <f>APA_WWW4!$L$59</f>
        <v>0.49999999999999939</v>
      </c>
      <c r="F10" s="20">
        <f>APA_WWW4!$L$63</f>
        <v>0.5</v>
      </c>
      <c r="G10" s="20">
        <f>APA_WWW4!$L$65</f>
        <v>0.5</v>
      </c>
      <c r="H10" s="20">
        <f t="shared" si="4"/>
        <v>5.7291666666666602E-2</v>
      </c>
      <c r="I10" s="66">
        <f>$B$70</f>
        <v>0.5</v>
      </c>
      <c r="J10" s="61" t="s">
        <v>27</v>
      </c>
      <c r="K10" s="20">
        <f t="shared" si="0"/>
        <v>2.8645833333333301E-2</v>
      </c>
      <c r="L10" s="66">
        <f>$B$76</f>
        <v>0</v>
      </c>
      <c r="M10" s="61" t="s">
        <v>67</v>
      </c>
      <c r="N10" s="20">
        <f t="shared" si="1"/>
        <v>0</v>
      </c>
      <c r="O10" s="66">
        <f>$B$70</f>
        <v>0.5</v>
      </c>
      <c r="P10" s="61" t="s">
        <v>27</v>
      </c>
      <c r="Q10" s="20">
        <f t="shared" si="2"/>
        <v>2.8645833333333301E-2</v>
      </c>
      <c r="R10" s="66">
        <f>$B$70</f>
        <v>0.5</v>
      </c>
      <c r="S10" s="61" t="s">
        <v>27</v>
      </c>
      <c r="T10" s="155">
        <f t="shared" si="3"/>
        <v>2.8645833333333301E-2</v>
      </c>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row>
    <row r="11" spans="1:59" x14ac:dyDescent="0.25">
      <c r="A11" s="3">
        <v>9</v>
      </c>
      <c r="B11" s="20">
        <f>APA_WWW4!$L$7</f>
        <v>1</v>
      </c>
      <c r="C11" s="20">
        <f>APA_WWW4!$L$37</f>
        <v>0.45833333333333331</v>
      </c>
      <c r="D11" s="20">
        <f>APA_WWW4!$L$52</f>
        <v>1</v>
      </c>
      <c r="E11" s="20">
        <f>APA_WWW4!$M$59</f>
        <v>0.50000000000000067</v>
      </c>
      <c r="F11" s="20">
        <f>APA_WWW4!$L$63</f>
        <v>0.5</v>
      </c>
      <c r="G11" s="20">
        <f>APA_WWW4!$L$65</f>
        <v>0.5</v>
      </c>
      <c r="H11" s="20">
        <f t="shared" si="4"/>
        <v>5.7291666666666741E-2</v>
      </c>
      <c r="I11" s="66">
        <f>$B$70</f>
        <v>0.5</v>
      </c>
      <c r="J11" s="61" t="s">
        <v>27</v>
      </c>
      <c r="K11" s="20">
        <f t="shared" si="0"/>
        <v>2.864583333333337E-2</v>
      </c>
      <c r="L11" s="66">
        <f>$B$70</f>
        <v>0.5</v>
      </c>
      <c r="M11" s="61" t="s">
        <v>27</v>
      </c>
      <c r="N11" s="20">
        <f t="shared" si="1"/>
        <v>2.864583333333337E-2</v>
      </c>
      <c r="O11" s="66">
        <f>$B$70</f>
        <v>0.5</v>
      </c>
      <c r="P11" s="61" t="s">
        <v>27</v>
      </c>
      <c r="Q11" s="20">
        <f t="shared" si="2"/>
        <v>2.864583333333337E-2</v>
      </c>
      <c r="R11" s="66">
        <f>$B$76</f>
        <v>0</v>
      </c>
      <c r="S11" s="61" t="s">
        <v>67</v>
      </c>
      <c r="T11" s="168">
        <f t="shared" si="3"/>
        <v>0</v>
      </c>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row>
    <row r="12" spans="1:59" x14ac:dyDescent="0.25">
      <c r="A12" s="3">
        <v>10</v>
      </c>
      <c r="B12" s="20">
        <f>APA_WWW4!$M$7</f>
        <v>0</v>
      </c>
      <c r="C12" s="20">
        <f>APA_WWW4!$L$37</f>
        <v>0.45833333333333331</v>
      </c>
      <c r="D12" s="20">
        <f>APA_WWW4!$L$52</f>
        <v>1</v>
      </c>
      <c r="E12" s="20">
        <f>APA_WWW4!$M$59</f>
        <v>0.50000000000000067</v>
      </c>
      <c r="F12" s="20">
        <f>APA_WWW4!$L$63</f>
        <v>0.5</v>
      </c>
      <c r="G12" s="20">
        <f>APA_WWW4!$L$65</f>
        <v>0.5</v>
      </c>
      <c r="H12" s="20">
        <f t="shared" si="4"/>
        <v>0</v>
      </c>
      <c r="I12" s="66">
        <f>$B$75</f>
        <v>0</v>
      </c>
      <c r="J12" s="61" t="s">
        <v>29</v>
      </c>
      <c r="K12" s="20">
        <f t="shared" si="0"/>
        <v>0</v>
      </c>
      <c r="L12" s="66">
        <f>$B$71</f>
        <v>0.75</v>
      </c>
      <c r="M12" s="61" t="s">
        <v>28</v>
      </c>
      <c r="N12" s="20">
        <f t="shared" si="1"/>
        <v>0</v>
      </c>
      <c r="O12" s="66">
        <f>$B$71</f>
        <v>0.75</v>
      </c>
      <c r="P12" s="61" t="s">
        <v>28</v>
      </c>
      <c r="Q12" s="20">
        <f t="shared" si="2"/>
        <v>0</v>
      </c>
      <c r="R12" s="66">
        <f>$B$75</f>
        <v>0</v>
      </c>
      <c r="S12" s="61" t="s">
        <v>29</v>
      </c>
      <c r="T12" s="71">
        <f t="shared" si="3"/>
        <v>0</v>
      </c>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159"/>
      <c r="BG12" s="159"/>
    </row>
    <row r="13" spans="1:59" x14ac:dyDescent="0.25">
      <c r="A13" s="3">
        <v>11</v>
      </c>
      <c r="B13" s="20">
        <f>APA_WWW4!$L$8</f>
        <v>0.75</v>
      </c>
      <c r="C13" s="20">
        <f>APA_WWW4!$M$37</f>
        <v>0.54166666666666674</v>
      </c>
      <c r="D13" s="20">
        <f>APA_WWW4!$L$52</f>
        <v>1</v>
      </c>
      <c r="E13" s="20">
        <f>APA_WWW4!$M$59</f>
        <v>0.50000000000000067</v>
      </c>
      <c r="F13" s="20">
        <f>APA_WWW4!$L$63</f>
        <v>0.5</v>
      </c>
      <c r="G13" s="20">
        <f>APA_WWW4!$L$65</f>
        <v>0.5</v>
      </c>
      <c r="H13" s="20">
        <f t="shared" si="4"/>
        <v>5.0781250000000076E-2</v>
      </c>
      <c r="I13" s="66">
        <f>$B$73</f>
        <v>0.5</v>
      </c>
      <c r="J13" s="61" t="s">
        <v>62</v>
      </c>
      <c r="K13" s="20">
        <f t="shared" si="0"/>
        <v>2.5390625000000038E-2</v>
      </c>
      <c r="L13" s="66">
        <f>$B$74</f>
        <v>0</v>
      </c>
      <c r="M13" s="61" t="s">
        <v>63</v>
      </c>
      <c r="N13" s="20">
        <f t="shared" si="1"/>
        <v>0</v>
      </c>
      <c r="O13" s="66">
        <f>$B$69</f>
        <v>1</v>
      </c>
      <c r="P13" s="61" t="s">
        <v>66</v>
      </c>
      <c r="Q13" s="20">
        <f t="shared" si="2"/>
        <v>5.0781250000000076E-2</v>
      </c>
      <c r="R13" s="66">
        <f>$B$76</f>
        <v>0</v>
      </c>
      <c r="S13" s="61" t="s">
        <v>67</v>
      </c>
      <c r="T13" s="71">
        <f t="shared" si="3"/>
        <v>0</v>
      </c>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row>
    <row r="14" spans="1:59" x14ac:dyDescent="0.25">
      <c r="A14" s="3">
        <v>12</v>
      </c>
      <c r="B14" s="20">
        <f>APA_WWW4!$M$8</f>
        <v>0.25</v>
      </c>
      <c r="C14" s="20">
        <f>APA_WWW4!$M$37</f>
        <v>0.54166666666666674</v>
      </c>
      <c r="D14" s="20">
        <f>APA_WWW4!$L$52</f>
        <v>1</v>
      </c>
      <c r="E14" s="20">
        <f>APA_WWW4!$M$59</f>
        <v>0.50000000000000067</v>
      </c>
      <c r="F14" s="20">
        <f>APA_WWW4!$L$63</f>
        <v>0.5</v>
      </c>
      <c r="G14" s="20">
        <f>APA_WWW4!$L$65</f>
        <v>0.5</v>
      </c>
      <c r="H14" s="20">
        <f t="shared" si="4"/>
        <v>1.6927083333333356E-2</v>
      </c>
      <c r="I14" s="66">
        <f>$B$72</f>
        <v>0.16666666666666666</v>
      </c>
      <c r="J14" s="61" t="s">
        <v>21</v>
      </c>
      <c r="K14" s="20">
        <f t="shared" si="0"/>
        <v>2.8211805555555594E-3</v>
      </c>
      <c r="L14" s="66">
        <f>$B$72</f>
        <v>0.16666666666666666</v>
      </c>
      <c r="M14" s="61" t="s">
        <v>21</v>
      </c>
      <c r="N14" s="20">
        <f t="shared" si="1"/>
        <v>2.8211805555555594E-3</v>
      </c>
      <c r="O14" s="66">
        <f>$B$69</f>
        <v>1</v>
      </c>
      <c r="P14" s="61" t="s">
        <v>66</v>
      </c>
      <c r="Q14" s="20">
        <f t="shared" si="2"/>
        <v>1.6927083333333356E-2</v>
      </c>
      <c r="R14" s="66">
        <f>$B$72</f>
        <v>0.16666666666666666</v>
      </c>
      <c r="S14" s="61" t="s">
        <v>21</v>
      </c>
      <c r="T14" s="71">
        <f t="shared" si="3"/>
        <v>2.8211805555555594E-3</v>
      </c>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row>
    <row r="15" spans="1:59" x14ac:dyDescent="0.25">
      <c r="A15" s="3">
        <v>13</v>
      </c>
      <c r="B15" s="20">
        <f>APA_WWW4!$L$9</f>
        <v>0</v>
      </c>
      <c r="C15" s="20">
        <f>APA_WWW4!$L$38</f>
        <v>0.5</v>
      </c>
      <c r="D15" s="20">
        <f>APA_WWW4!$M$52</f>
        <v>0</v>
      </c>
      <c r="E15" s="20">
        <f>APA_WWW4!$M$59</f>
        <v>0.50000000000000067</v>
      </c>
      <c r="F15" s="20">
        <f>APA_WWW4!$L$63</f>
        <v>0.5</v>
      </c>
      <c r="G15" s="20">
        <f>APA_WWW4!$L$65</f>
        <v>0.5</v>
      </c>
      <c r="H15" s="20">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61" t="s">
        <v>29</v>
      </c>
      <c r="T15" s="71">
        <f t="shared" si="3"/>
        <v>0</v>
      </c>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row>
    <row r="16" spans="1:59" x14ac:dyDescent="0.25">
      <c r="A16" s="3">
        <v>14</v>
      </c>
      <c r="B16" s="20">
        <f>APA_WWW4!$M$9</f>
        <v>1</v>
      </c>
      <c r="C16" s="20">
        <f>APA_WWW4!$L$38</f>
        <v>0.5</v>
      </c>
      <c r="D16" s="20">
        <f>APA_WWW4!$M$52</f>
        <v>0</v>
      </c>
      <c r="E16" s="20">
        <f>APA_WWW4!$M$59</f>
        <v>0.50000000000000067</v>
      </c>
      <c r="F16" s="20">
        <f>APA_WWW4!$L$63</f>
        <v>0.5</v>
      </c>
      <c r="G16" s="20">
        <f>APA_WWW4!$L$65</f>
        <v>0.5</v>
      </c>
      <c r="H16" s="20">
        <f t="shared" si="4"/>
        <v>0</v>
      </c>
      <c r="I16" s="66">
        <f>$B$73</f>
        <v>0.5</v>
      </c>
      <c r="J16" s="61" t="s">
        <v>62</v>
      </c>
      <c r="K16" s="20">
        <f t="shared" si="0"/>
        <v>0</v>
      </c>
      <c r="L16" s="66">
        <f>$B$76</f>
        <v>0</v>
      </c>
      <c r="M16" s="61" t="s">
        <v>67</v>
      </c>
      <c r="N16" s="20">
        <f t="shared" si="1"/>
        <v>0</v>
      </c>
      <c r="O16" s="66">
        <f>$B$69</f>
        <v>1</v>
      </c>
      <c r="P16" s="61" t="s">
        <v>66</v>
      </c>
      <c r="Q16" s="20">
        <f t="shared" si="2"/>
        <v>0</v>
      </c>
      <c r="R16" s="66">
        <f>$B$74</f>
        <v>0</v>
      </c>
      <c r="S16" s="61" t="s">
        <v>63</v>
      </c>
      <c r="T16" s="71">
        <f t="shared" si="3"/>
        <v>0</v>
      </c>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row>
    <row r="17" spans="1:59" x14ac:dyDescent="0.25">
      <c r="A17" s="3">
        <v>15</v>
      </c>
      <c r="B17" s="20">
        <f>APA_WWW4!$L$10</f>
        <v>0</v>
      </c>
      <c r="C17" s="20">
        <f>APA_WWW4!$M$38</f>
        <v>0.5</v>
      </c>
      <c r="D17" s="20">
        <f>APA_WWW4!$M$52</f>
        <v>0</v>
      </c>
      <c r="E17" s="20">
        <f>APA_WWW4!$M$59</f>
        <v>0.50000000000000067</v>
      </c>
      <c r="F17" s="20">
        <f>APA_WWW4!$L$63</f>
        <v>0.5</v>
      </c>
      <c r="G17" s="20">
        <f>APA_WWW4!$L$65</f>
        <v>0.5</v>
      </c>
      <c r="H17" s="20">
        <f t="shared" si="4"/>
        <v>0</v>
      </c>
      <c r="I17" s="66">
        <f>$B$75</f>
        <v>0</v>
      </c>
      <c r="J17" s="61" t="s">
        <v>29</v>
      </c>
      <c r="K17" s="20">
        <f t="shared" si="0"/>
        <v>0</v>
      </c>
      <c r="L17" s="66">
        <f>$B$75</f>
        <v>0</v>
      </c>
      <c r="M17" s="61" t="s">
        <v>29</v>
      </c>
      <c r="N17" s="20">
        <f t="shared" si="1"/>
        <v>0</v>
      </c>
      <c r="O17" s="66">
        <f>$B$71</f>
        <v>0.75</v>
      </c>
      <c r="P17" s="61" t="s">
        <v>28</v>
      </c>
      <c r="Q17" s="20">
        <f t="shared" si="2"/>
        <v>0</v>
      </c>
      <c r="R17" s="66">
        <f>$B$71</f>
        <v>0.75</v>
      </c>
      <c r="S17" s="61" t="s">
        <v>28</v>
      </c>
      <c r="T17" s="71">
        <f t="shared" si="3"/>
        <v>0</v>
      </c>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row>
    <row r="18" spans="1:59" x14ac:dyDescent="0.25">
      <c r="A18" s="3">
        <v>16</v>
      </c>
      <c r="B18" s="20">
        <f>APA_WWW4!$M$10</f>
        <v>1</v>
      </c>
      <c r="C18" s="20">
        <f>APA_WWW4!$M$38</f>
        <v>0.5</v>
      </c>
      <c r="D18" s="20">
        <f>APA_WWW4!$M$52</f>
        <v>0</v>
      </c>
      <c r="E18" s="20">
        <f>APA_WWW4!$M$59</f>
        <v>0.50000000000000067</v>
      </c>
      <c r="F18" s="20">
        <f>APA_WWW4!$L$63</f>
        <v>0.5</v>
      </c>
      <c r="G18" s="20">
        <f>APA_WWW4!$L$65</f>
        <v>0.5</v>
      </c>
      <c r="H18" s="20">
        <f t="shared" si="4"/>
        <v>0</v>
      </c>
      <c r="I18" s="85">
        <f>$B$74</f>
        <v>0</v>
      </c>
      <c r="J18" s="63" t="s">
        <v>63</v>
      </c>
      <c r="K18" s="62">
        <f t="shared" si="0"/>
        <v>0</v>
      </c>
      <c r="L18" s="85">
        <f>$B$76</f>
        <v>0</v>
      </c>
      <c r="M18" s="63">
        <v>0</v>
      </c>
      <c r="N18" s="62">
        <f t="shared" si="1"/>
        <v>0</v>
      </c>
      <c r="O18" s="66">
        <f>$B$69</f>
        <v>1</v>
      </c>
      <c r="P18" s="61" t="s">
        <v>66</v>
      </c>
      <c r="Q18" s="62">
        <f t="shared" si="2"/>
        <v>0</v>
      </c>
      <c r="R18" s="85">
        <f>$B$73</f>
        <v>0.5</v>
      </c>
      <c r="S18" s="63" t="s">
        <v>62</v>
      </c>
      <c r="T18" s="155">
        <f t="shared" si="3"/>
        <v>0</v>
      </c>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row>
    <row r="19" spans="1:59" x14ac:dyDescent="0.25">
      <c r="A19" s="3">
        <v>17</v>
      </c>
      <c r="B19" s="20">
        <f>APA_WWW4!$L$11</f>
        <v>1</v>
      </c>
      <c r="C19" s="20">
        <f>APA_WWW4!$L$39</f>
        <v>0.5</v>
      </c>
      <c r="D19" s="20">
        <f>APA_WWW4!$L$53</f>
        <v>0</v>
      </c>
      <c r="E19" s="20">
        <f>APA_WWW4!$L$60</f>
        <v>0.49999999999999939</v>
      </c>
      <c r="F19" s="20">
        <f>APA_WWW4!$M$63</f>
        <v>0.5</v>
      </c>
      <c r="G19" s="20">
        <f>APA_WWW4!$L$65</f>
        <v>0.5</v>
      </c>
      <c r="H19" s="20">
        <f t="shared" si="4"/>
        <v>0</v>
      </c>
      <c r="I19" s="86">
        <f>$B$69</f>
        <v>1</v>
      </c>
      <c r="J19" s="87" t="s">
        <v>66</v>
      </c>
      <c r="K19" s="83">
        <f t="shared" si="0"/>
        <v>0</v>
      </c>
      <c r="L19" s="86">
        <f>$B$73</f>
        <v>0.5</v>
      </c>
      <c r="M19" s="87" t="s">
        <v>62</v>
      </c>
      <c r="N19" s="83">
        <f t="shared" si="1"/>
        <v>0</v>
      </c>
      <c r="O19" s="86">
        <f>$B$76</f>
        <v>0</v>
      </c>
      <c r="P19" s="87">
        <v>0</v>
      </c>
      <c r="Q19" s="168">
        <f t="shared" si="2"/>
        <v>0</v>
      </c>
      <c r="R19" s="66">
        <f>$B$74</f>
        <v>0</v>
      </c>
      <c r="S19" s="87" t="s">
        <v>63</v>
      </c>
      <c r="T19" s="83">
        <f t="shared" si="3"/>
        <v>0</v>
      </c>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row>
    <row r="20" spans="1:59" x14ac:dyDescent="0.25">
      <c r="A20" s="3">
        <v>18</v>
      </c>
      <c r="B20" s="20">
        <f>APA_WWW4!$M$11</f>
        <v>0</v>
      </c>
      <c r="C20" s="20">
        <f>APA_WWW4!$L$39</f>
        <v>0.5</v>
      </c>
      <c r="D20" s="20">
        <f>APA_WWW4!$L$53</f>
        <v>0</v>
      </c>
      <c r="E20" s="20">
        <f>APA_WWW4!$L$60</f>
        <v>0.49999999999999939</v>
      </c>
      <c r="F20" s="20">
        <f>APA_WWW4!$M$63</f>
        <v>0.5</v>
      </c>
      <c r="G20" s="20">
        <f>APA_WWW4!$L$65</f>
        <v>0.5</v>
      </c>
      <c r="H20" s="20">
        <f t="shared" si="4"/>
        <v>0</v>
      </c>
      <c r="I20" s="66">
        <f>$B$71</f>
        <v>0.75</v>
      </c>
      <c r="J20" s="61" t="s">
        <v>28</v>
      </c>
      <c r="K20" s="20">
        <f t="shared" si="0"/>
        <v>0</v>
      </c>
      <c r="L20" s="66">
        <f>$B$71</f>
        <v>0.75</v>
      </c>
      <c r="M20" s="61" t="s">
        <v>28</v>
      </c>
      <c r="N20" s="20">
        <f t="shared" si="1"/>
        <v>0</v>
      </c>
      <c r="O20" s="66">
        <f>$B$75</f>
        <v>0</v>
      </c>
      <c r="P20" s="61" t="s">
        <v>29</v>
      </c>
      <c r="Q20" s="71">
        <f t="shared" si="2"/>
        <v>0</v>
      </c>
      <c r="R20" s="66">
        <f>$B$75</f>
        <v>0</v>
      </c>
      <c r="S20" s="61" t="s">
        <v>29</v>
      </c>
      <c r="T20" s="20">
        <f t="shared" si="3"/>
        <v>0</v>
      </c>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59"/>
      <c r="BE20" s="159"/>
      <c r="BF20" s="159"/>
      <c r="BG20" s="159"/>
    </row>
    <row r="21" spans="1:59" x14ac:dyDescent="0.25">
      <c r="A21" s="3">
        <v>19</v>
      </c>
      <c r="B21" s="20">
        <f>APA_WWW4!$L$12</f>
        <v>1</v>
      </c>
      <c r="C21" s="20">
        <f>APA_WWW4!$M$39</f>
        <v>0.5</v>
      </c>
      <c r="D21" s="20">
        <f>APA_WWW4!$L$53</f>
        <v>0</v>
      </c>
      <c r="E21" s="20">
        <f>APA_WWW4!$L$60</f>
        <v>0.49999999999999939</v>
      </c>
      <c r="F21" s="20">
        <f>APA_WWW4!$M$63</f>
        <v>0.5</v>
      </c>
      <c r="G21" s="20">
        <f>APA_WWW4!$L$65</f>
        <v>0.5</v>
      </c>
      <c r="H21" s="20">
        <f t="shared" si="4"/>
        <v>0</v>
      </c>
      <c r="I21" s="66">
        <f>$B$69</f>
        <v>1</v>
      </c>
      <c r="J21" s="61" t="s">
        <v>66</v>
      </c>
      <c r="K21" s="20">
        <f t="shared" si="0"/>
        <v>0</v>
      </c>
      <c r="L21" s="66">
        <f>$B$74</f>
        <v>0</v>
      </c>
      <c r="M21" s="61" t="s">
        <v>63</v>
      </c>
      <c r="N21" s="20">
        <f t="shared" si="1"/>
        <v>0</v>
      </c>
      <c r="O21" s="66">
        <f>$B$76</f>
        <v>0</v>
      </c>
      <c r="P21" s="61" t="s">
        <v>67</v>
      </c>
      <c r="Q21" s="71">
        <f t="shared" si="2"/>
        <v>0</v>
      </c>
      <c r="R21" s="66">
        <f>$B$73</f>
        <v>0.5</v>
      </c>
      <c r="S21" s="61" t="s">
        <v>62</v>
      </c>
      <c r="T21" s="20">
        <f t="shared" si="3"/>
        <v>0</v>
      </c>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row>
    <row r="22" spans="1:59" x14ac:dyDescent="0.25">
      <c r="A22" s="3">
        <v>20</v>
      </c>
      <c r="B22" s="20">
        <f>APA_WWW4!$M$12</f>
        <v>0</v>
      </c>
      <c r="C22" s="20">
        <f>APA_WWW4!$M$39</f>
        <v>0.5</v>
      </c>
      <c r="D22" s="20">
        <f>APA_WWW4!$L$53</f>
        <v>0</v>
      </c>
      <c r="E22" s="20">
        <f>APA_WWW4!$L$60</f>
        <v>0.49999999999999939</v>
      </c>
      <c r="F22" s="20">
        <f>APA_WWW4!$M$63</f>
        <v>0.5</v>
      </c>
      <c r="G22" s="20">
        <f>APA_WWW4!$L$65</f>
        <v>0.5</v>
      </c>
      <c r="H22" s="20">
        <f t="shared" si="4"/>
        <v>0</v>
      </c>
      <c r="I22" s="66">
        <f>$B$71</f>
        <v>0.75</v>
      </c>
      <c r="J22" s="61" t="s">
        <v>28</v>
      </c>
      <c r="K22" s="20">
        <f t="shared" si="0"/>
        <v>0</v>
      </c>
      <c r="L22" s="66">
        <f>$B$75</f>
        <v>0</v>
      </c>
      <c r="M22" s="61" t="s">
        <v>29</v>
      </c>
      <c r="N22" s="20">
        <f t="shared" si="1"/>
        <v>0</v>
      </c>
      <c r="O22" s="66">
        <f>$B$75</f>
        <v>0</v>
      </c>
      <c r="P22" s="61" t="s">
        <v>29</v>
      </c>
      <c r="Q22" s="71">
        <f t="shared" si="2"/>
        <v>0</v>
      </c>
      <c r="R22" s="66">
        <f>$B$71</f>
        <v>0.75</v>
      </c>
      <c r="S22" s="61" t="s">
        <v>28</v>
      </c>
      <c r="T22" s="20">
        <f t="shared" si="3"/>
        <v>0</v>
      </c>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c r="BF22" s="159"/>
      <c r="BG22" s="159"/>
    </row>
    <row r="23" spans="1:59" x14ac:dyDescent="0.25">
      <c r="A23" s="3">
        <v>21</v>
      </c>
      <c r="B23" s="20">
        <f>APA_WWW4!$L$13</f>
        <v>0.24999999999999994</v>
      </c>
      <c r="C23" s="20">
        <f>APA_WWW4!$L$40</f>
        <v>0.54166666666666663</v>
      </c>
      <c r="D23" s="20">
        <f>APA_WWW4!$M$53</f>
        <v>1</v>
      </c>
      <c r="E23" s="20">
        <f>APA_WWW4!$L$60</f>
        <v>0.49999999999999939</v>
      </c>
      <c r="F23" s="20">
        <f>APA_WWW4!$M$63</f>
        <v>0.5</v>
      </c>
      <c r="G23" s="20">
        <f>APA_WWW4!$L$65</f>
        <v>0.5</v>
      </c>
      <c r="H23" s="20">
        <f t="shared" si="4"/>
        <v>1.6927083333333308E-2</v>
      </c>
      <c r="I23" s="66">
        <f>$B$69</f>
        <v>1</v>
      </c>
      <c r="J23" s="61" t="s">
        <v>66</v>
      </c>
      <c r="K23" s="20">
        <f t="shared" si="0"/>
        <v>1.6927083333333308E-2</v>
      </c>
      <c r="L23" s="66">
        <f>$B$72</f>
        <v>0.16666666666666666</v>
      </c>
      <c r="M23" s="61" t="s">
        <v>21</v>
      </c>
      <c r="N23" s="20">
        <f t="shared" si="1"/>
        <v>2.8211805555555512E-3</v>
      </c>
      <c r="O23" s="66">
        <f>$B$72</f>
        <v>0.16666666666666666</v>
      </c>
      <c r="P23" s="61" t="s">
        <v>21</v>
      </c>
      <c r="Q23" s="71">
        <f t="shared" si="2"/>
        <v>2.8211805555555512E-3</v>
      </c>
      <c r="R23" s="66">
        <f>$B$72</f>
        <v>0.16666666666666666</v>
      </c>
      <c r="S23" s="61" t="s">
        <v>21</v>
      </c>
      <c r="T23" s="20">
        <f t="shared" si="3"/>
        <v>2.8211805555555512E-3</v>
      </c>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row>
    <row r="24" spans="1:59" x14ac:dyDescent="0.25">
      <c r="A24" s="3">
        <v>22</v>
      </c>
      <c r="B24" s="20">
        <f>APA_WWW4!$M$13</f>
        <v>0.75</v>
      </c>
      <c r="C24" s="20">
        <f>APA_WWW4!$L$40</f>
        <v>0.54166666666666663</v>
      </c>
      <c r="D24" s="20">
        <f>APA_WWW4!$M$53</f>
        <v>1</v>
      </c>
      <c r="E24" s="20">
        <f>APA_WWW4!$L$60</f>
        <v>0.49999999999999939</v>
      </c>
      <c r="F24" s="20">
        <f>APA_WWW4!$M$63</f>
        <v>0.5</v>
      </c>
      <c r="G24" s="20">
        <f>APA_WWW4!$L$65</f>
        <v>0.5</v>
      </c>
      <c r="H24" s="20">
        <f t="shared" si="4"/>
        <v>5.0781249999999938E-2</v>
      </c>
      <c r="I24" s="66">
        <f>$B$69</f>
        <v>1</v>
      </c>
      <c r="J24" s="61" t="s">
        <v>66</v>
      </c>
      <c r="K24" s="20">
        <f t="shared" si="0"/>
        <v>5.0781249999999938E-2</v>
      </c>
      <c r="L24" s="66">
        <f>$B$76</f>
        <v>0</v>
      </c>
      <c r="M24" s="61" t="s">
        <v>67</v>
      </c>
      <c r="N24" s="20">
        <f t="shared" si="1"/>
        <v>0</v>
      </c>
      <c r="O24" s="66">
        <f>$B$74</f>
        <v>0</v>
      </c>
      <c r="P24" s="61" t="s">
        <v>63</v>
      </c>
      <c r="Q24" s="71">
        <f t="shared" si="2"/>
        <v>0</v>
      </c>
      <c r="R24" s="66">
        <f>$B$73</f>
        <v>0.5</v>
      </c>
      <c r="S24" s="61" t="s">
        <v>62</v>
      </c>
      <c r="T24" s="20">
        <f t="shared" si="3"/>
        <v>2.5390624999999969E-2</v>
      </c>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row>
    <row r="25" spans="1:59" x14ac:dyDescent="0.25">
      <c r="A25" s="3">
        <v>23</v>
      </c>
      <c r="B25" s="20">
        <f>APA_WWW4!$L$14</f>
        <v>0</v>
      </c>
      <c r="C25" s="20">
        <f>APA_WWW4!$M$40</f>
        <v>0.45833333333333337</v>
      </c>
      <c r="D25" s="20">
        <f>APA_WWW4!$M$53</f>
        <v>1</v>
      </c>
      <c r="E25" s="20">
        <f>APA_WWW4!$L$60</f>
        <v>0.49999999999999939</v>
      </c>
      <c r="F25" s="20">
        <f>APA_WWW4!$M$63</f>
        <v>0.5</v>
      </c>
      <c r="G25" s="20">
        <f>APA_WWW4!$L$65</f>
        <v>0.5</v>
      </c>
      <c r="H25" s="20">
        <f t="shared" si="4"/>
        <v>0</v>
      </c>
      <c r="I25" s="66">
        <f>$B$71</f>
        <v>0.75</v>
      </c>
      <c r="J25" s="61" t="s">
        <v>28</v>
      </c>
      <c r="K25" s="20">
        <f t="shared" si="0"/>
        <v>0</v>
      </c>
      <c r="L25" s="66">
        <f>$B$75</f>
        <v>0</v>
      </c>
      <c r="M25" s="61" t="s">
        <v>29</v>
      </c>
      <c r="N25" s="20">
        <f t="shared" si="1"/>
        <v>0</v>
      </c>
      <c r="O25" s="66">
        <f>$B$71</f>
        <v>0.75</v>
      </c>
      <c r="P25" s="61" t="s">
        <v>28</v>
      </c>
      <c r="Q25" s="71">
        <f t="shared" si="2"/>
        <v>0</v>
      </c>
      <c r="R25" s="66">
        <f>$B$75</f>
        <v>0</v>
      </c>
      <c r="S25" s="61" t="s">
        <v>29</v>
      </c>
      <c r="T25" s="20">
        <f t="shared" si="3"/>
        <v>0</v>
      </c>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row>
    <row r="26" spans="1:59" x14ac:dyDescent="0.25">
      <c r="A26" s="3">
        <v>24</v>
      </c>
      <c r="B26" s="20">
        <f>APA_WWW4!$M$14</f>
        <v>1</v>
      </c>
      <c r="C26" s="20">
        <f>APA_WWW4!$M$40</f>
        <v>0.45833333333333337</v>
      </c>
      <c r="D26" s="20">
        <f>APA_WWW4!$M$53</f>
        <v>1</v>
      </c>
      <c r="E26" s="20">
        <f>APA_WWW4!$L$60</f>
        <v>0.49999999999999939</v>
      </c>
      <c r="F26" s="20">
        <f>APA_WWW4!$M$63</f>
        <v>0.5</v>
      </c>
      <c r="G26" s="20">
        <f>APA_WWW4!$L$65</f>
        <v>0.5</v>
      </c>
      <c r="H26" s="20">
        <f t="shared" si="4"/>
        <v>5.7291666666666602E-2</v>
      </c>
      <c r="I26" s="66">
        <f>$B$70</f>
        <v>0.5</v>
      </c>
      <c r="J26" s="61" t="s">
        <v>27</v>
      </c>
      <c r="K26" s="62">
        <f t="shared" si="0"/>
        <v>2.8645833333333301E-2</v>
      </c>
      <c r="L26" s="66">
        <f>$B$76</f>
        <v>0</v>
      </c>
      <c r="M26" s="61" t="s">
        <v>67</v>
      </c>
      <c r="N26" s="62">
        <f t="shared" si="1"/>
        <v>0</v>
      </c>
      <c r="O26" s="66">
        <f>$B$70</f>
        <v>0.5</v>
      </c>
      <c r="P26" s="61" t="s">
        <v>27</v>
      </c>
      <c r="Q26" s="155">
        <f t="shared" si="2"/>
        <v>2.8645833333333301E-2</v>
      </c>
      <c r="R26" s="66">
        <f>$B$70</f>
        <v>0.5</v>
      </c>
      <c r="S26" s="61" t="s">
        <v>27</v>
      </c>
      <c r="T26" s="62">
        <f t="shared" si="3"/>
        <v>2.8645833333333301E-2</v>
      </c>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row>
    <row r="27" spans="1:59" x14ac:dyDescent="0.25">
      <c r="A27" s="3">
        <v>25</v>
      </c>
      <c r="B27" s="20">
        <f>APA_WWW4!$L$15</f>
        <v>1</v>
      </c>
      <c r="C27" s="20">
        <f>APA_WWW4!$L$41</f>
        <v>0.45833333333333331</v>
      </c>
      <c r="D27" s="20">
        <f>APA_WWW4!$L$54</f>
        <v>1</v>
      </c>
      <c r="E27" s="20">
        <f>APA_WWW4!$M$60</f>
        <v>0.50000000000000067</v>
      </c>
      <c r="F27" s="20">
        <f>APA_WWW4!$M$63</f>
        <v>0.5</v>
      </c>
      <c r="G27" s="20">
        <f>APA_WWW4!$L$65</f>
        <v>0.5</v>
      </c>
      <c r="H27" s="20">
        <f t="shared" si="4"/>
        <v>5.7291666666666741E-2</v>
      </c>
      <c r="I27" s="66">
        <f>$B$70</f>
        <v>0.5</v>
      </c>
      <c r="J27" s="61" t="s">
        <v>27</v>
      </c>
      <c r="K27" s="83">
        <f t="shared" si="0"/>
        <v>2.864583333333337E-2</v>
      </c>
      <c r="L27" s="66">
        <f>$B$70</f>
        <v>0.5</v>
      </c>
      <c r="M27" s="61" t="s">
        <v>27</v>
      </c>
      <c r="N27" s="83">
        <f t="shared" si="1"/>
        <v>2.864583333333337E-2</v>
      </c>
      <c r="O27" s="66">
        <f>$B$76</f>
        <v>0</v>
      </c>
      <c r="P27" s="61" t="s">
        <v>67</v>
      </c>
      <c r="Q27" s="168">
        <f t="shared" si="2"/>
        <v>0</v>
      </c>
      <c r="R27" s="66">
        <f>$B$70</f>
        <v>0.5</v>
      </c>
      <c r="S27" s="61" t="s">
        <v>27</v>
      </c>
      <c r="T27" s="83">
        <f t="shared" si="3"/>
        <v>2.864583333333337E-2</v>
      </c>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row>
    <row r="28" spans="1:59" x14ac:dyDescent="0.25">
      <c r="A28" s="3">
        <v>26</v>
      </c>
      <c r="B28" s="20">
        <f>APA_WWW4!$M$15</f>
        <v>0</v>
      </c>
      <c r="C28" s="20">
        <f>APA_WWW4!$L$41</f>
        <v>0.45833333333333331</v>
      </c>
      <c r="D28" s="20">
        <f>APA_WWW4!$L$54</f>
        <v>1</v>
      </c>
      <c r="E28" s="20">
        <f>APA_WWW4!$M$60</f>
        <v>0.50000000000000067</v>
      </c>
      <c r="F28" s="20">
        <f>APA_WWW4!$M$63</f>
        <v>0.5</v>
      </c>
      <c r="G28" s="20">
        <f>APA_WWW4!$L$65</f>
        <v>0.5</v>
      </c>
      <c r="H28" s="20">
        <f t="shared" si="4"/>
        <v>0</v>
      </c>
      <c r="I28" s="66">
        <f>$B$75</f>
        <v>0</v>
      </c>
      <c r="J28" s="61" t="s">
        <v>29</v>
      </c>
      <c r="K28" s="20">
        <f t="shared" si="0"/>
        <v>0</v>
      </c>
      <c r="L28" s="66">
        <f>$B$71</f>
        <v>0.75</v>
      </c>
      <c r="M28" s="61" t="s">
        <v>28</v>
      </c>
      <c r="N28" s="20">
        <f t="shared" si="1"/>
        <v>0</v>
      </c>
      <c r="O28" s="66">
        <f>$B$75</f>
        <v>0</v>
      </c>
      <c r="P28" s="61" t="s">
        <v>29</v>
      </c>
      <c r="Q28" s="71">
        <f t="shared" si="2"/>
        <v>0</v>
      </c>
      <c r="R28" s="66">
        <f>$B$71</f>
        <v>0.75</v>
      </c>
      <c r="S28" s="61" t="s">
        <v>28</v>
      </c>
      <c r="T28" s="20">
        <f t="shared" si="3"/>
        <v>0</v>
      </c>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row>
    <row r="29" spans="1:59" x14ac:dyDescent="0.25">
      <c r="A29" s="3">
        <v>27</v>
      </c>
      <c r="B29" s="20">
        <f>APA_WWW4!$L$16</f>
        <v>0.75</v>
      </c>
      <c r="C29" s="20">
        <f>APA_WWW4!$M$41</f>
        <v>0.54166666666666674</v>
      </c>
      <c r="D29" s="20">
        <f>APA_WWW4!$L$54</f>
        <v>1</v>
      </c>
      <c r="E29" s="20">
        <f>APA_WWW4!$M$60</f>
        <v>0.50000000000000067</v>
      </c>
      <c r="F29" s="20">
        <f>APA_WWW4!$M$63</f>
        <v>0.5</v>
      </c>
      <c r="G29" s="20">
        <f>APA_WWW4!$L$65</f>
        <v>0.5</v>
      </c>
      <c r="H29" s="20">
        <f t="shared" si="4"/>
        <v>5.0781250000000076E-2</v>
      </c>
      <c r="I29" s="66">
        <f>$B$73</f>
        <v>0.5</v>
      </c>
      <c r="J29" s="61" t="s">
        <v>62</v>
      </c>
      <c r="K29" s="20">
        <f t="shared" si="0"/>
        <v>2.5390625000000038E-2</v>
      </c>
      <c r="L29" s="66">
        <f>$B$74</f>
        <v>0</v>
      </c>
      <c r="M29" s="61" t="s">
        <v>63</v>
      </c>
      <c r="N29" s="20">
        <f t="shared" si="1"/>
        <v>0</v>
      </c>
      <c r="O29" s="66">
        <f>$B$76</f>
        <v>0</v>
      </c>
      <c r="P29" s="61" t="s">
        <v>67</v>
      </c>
      <c r="Q29" s="71">
        <f t="shared" si="2"/>
        <v>0</v>
      </c>
      <c r="R29" s="66">
        <f>$B$69</f>
        <v>1</v>
      </c>
      <c r="S29" s="61" t="s">
        <v>66</v>
      </c>
      <c r="T29" s="20">
        <f t="shared" si="3"/>
        <v>5.0781250000000076E-2</v>
      </c>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row>
    <row r="30" spans="1:59" x14ac:dyDescent="0.25">
      <c r="A30" s="3">
        <v>28</v>
      </c>
      <c r="B30" s="20">
        <f>APA_WWW4!$M$16</f>
        <v>0.25</v>
      </c>
      <c r="C30" s="20">
        <f>APA_WWW4!$M$41</f>
        <v>0.54166666666666674</v>
      </c>
      <c r="D30" s="20">
        <f>APA_WWW4!$L$54</f>
        <v>1</v>
      </c>
      <c r="E30" s="20">
        <f>APA_WWW4!$M$60</f>
        <v>0.50000000000000067</v>
      </c>
      <c r="F30" s="20">
        <f>APA_WWW4!$M$63</f>
        <v>0.5</v>
      </c>
      <c r="G30" s="20">
        <f>APA_WWW4!$L$65</f>
        <v>0.5</v>
      </c>
      <c r="H30" s="20">
        <f t="shared" si="4"/>
        <v>1.6927083333333356E-2</v>
      </c>
      <c r="I30" s="66">
        <f>$B$72</f>
        <v>0.16666666666666666</v>
      </c>
      <c r="J30" s="61" t="s">
        <v>21</v>
      </c>
      <c r="K30" s="20">
        <f t="shared" si="0"/>
        <v>2.8211805555555594E-3</v>
      </c>
      <c r="L30" s="66">
        <f>$B$72</f>
        <v>0.16666666666666666</v>
      </c>
      <c r="M30" s="61" t="s">
        <v>21</v>
      </c>
      <c r="N30" s="20">
        <f t="shared" si="1"/>
        <v>2.8211805555555594E-3</v>
      </c>
      <c r="O30" s="66">
        <f>$B$72</f>
        <v>0.16666666666666666</v>
      </c>
      <c r="P30" s="61" t="s">
        <v>21</v>
      </c>
      <c r="Q30" s="71">
        <f t="shared" si="2"/>
        <v>2.8211805555555594E-3</v>
      </c>
      <c r="R30" s="66">
        <f>$B$69</f>
        <v>1</v>
      </c>
      <c r="S30" s="61" t="s">
        <v>66</v>
      </c>
      <c r="T30" s="20">
        <f t="shared" si="3"/>
        <v>1.6927083333333356E-2</v>
      </c>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row>
    <row r="31" spans="1:59" x14ac:dyDescent="0.25">
      <c r="A31" s="3">
        <v>29</v>
      </c>
      <c r="B31" s="20">
        <f>APA_WWW4!$L$17</f>
        <v>0</v>
      </c>
      <c r="C31" s="20">
        <f>APA_WWW4!$L$42</f>
        <v>0.5</v>
      </c>
      <c r="D31" s="20">
        <f>APA_WWW4!$M$54</f>
        <v>0</v>
      </c>
      <c r="E31" s="20">
        <f>APA_WWW4!$M$60</f>
        <v>0.50000000000000067</v>
      </c>
      <c r="F31" s="20">
        <f>APA_WWW4!$M$63</f>
        <v>0.5</v>
      </c>
      <c r="G31" s="20">
        <f>APA_WWW4!$L$65</f>
        <v>0.5</v>
      </c>
      <c r="H31" s="20">
        <f t="shared" si="4"/>
        <v>0</v>
      </c>
      <c r="I31" s="66">
        <f>$B$71</f>
        <v>0.75</v>
      </c>
      <c r="J31" s="61" t="s">
        <v>28</v>
      </c>
      <c r="K31" s="20">
        <f t="shared" si="0"/>
        <v>0</v>
      </c>
      <c r="L31" s="66">
        <f>$B$75</f>
        <v>0</v>
      </c>
      <c r="M31" s="61" t="s">
        <v>29</v>
      </c>
      <c r="N31" s="20">
        <f t="shared" si="1"/>
        <v>0</v>
      </c>
      <c r="O31" s="66">
        <f>$B$75</f>
        <v>0</v>
      </c>
      <c r="P31" s="61" t="s">
        <v>29</v>
      </c>
      <c r="Q31" s="71">
        <f t="shared" si="2"/>
        <v>0</v>
      </c>
      <c r="R31" s="66">
        <f>$B$71</f>
        <v>0.75</v>
      </c>
      <c r="S31" s="61" t="s">
        <v>28</v>
      </c>
      <c r="T31" s="20">
        <f t="shared" si="3"/>
        <v>0</v>
      </c>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row>
    <row r="32" spans="1:59" x14ac:dyDescent="0.25">
      <c r="A32" s="3">
        <v>30</v>
      </c>
      <c r="B32" s="20">
        <f>APA_WWW4!$M$17</f>
        <v>1</v>
      </c>
      <c r="C32" s="20">
        <f>APA_WWW4!$L$42</f>
        <v>0.5</v>
      </c>
      <c r="D32" s="20">
        <f>APA_WWW4!$M$54</f>
        <v>0</v>
      </c>
      <c r="E32" s="20">
        <f>APA_WWW4!$M$60</f>
        <v>0.50000000000000067</v>
      </c>
      <c r="F32" s="20">
        <f>APA_WWW4!$M$63</f>
        <v>0.5</v>
      </c>
      <c r="G32" s="20">
        <f>APA_WWW4!$L$65</f>
        <v>0.5</v>
      </c>
      <c r="H32" s="20">
        <f t="shared" si="4"/>
        <v>0</v>
      </c>
      <c r="I32" s="66">
        <f>$B$73</f>
        <v>0.5</v>
      </c>
      <c r="J32" s="61" t="s">
        <v>62</v>
      </c>
      <c r="K32" s="20">
        <f>I32*H32</f>
        <v>0</v>
      </c>
      <c r="L32" s="66">
        <f>$B$76</f>
        <v>0</v>
      </c>
      <c r="M32" s="61" t="s">
        <v>67</v>
      </c>
      <c r="N32" s="20">
        <f t="shared" si="1"/>
        <v>0</v>
      </c>
      <c r="O32" s="66">
        <f>$B$74</f>
        <v>0</v>
      </c>
      <c r="P32" s="61" t="s">
        <v>63</v>
      </c>
      <c r="Q32" s="71">
        <f t="shared" si="2"/>
        <v>0</v>
      </c>
      <c r="R32" s="66">
        <f>$B$69</f>
        <v>1</v>
      </c>
      <c r="S32" s="61" t="s">
        <v>66</v>
      </c>
      <c r="T32" s="20">
        <f t="shared" si="3"/>
        <v>0</v>
      </c>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row>
    <row r="33" spans="1:59" x14ac:dyDescent="0.25">
      <c r="A33" s="3">
        <v>31</v>
      </c>
      <c r="B33" s="20">
        <f>APA_WWW4!$L$18</f>
        <v>0</v>
      </c>
      <c r="C33" s="20">
        <f>APA_WWW4!$M$42</f>
        <v>0.5</v>
      </c>
      <c r="D33" s="20">
        <f>APA_WWW4!$M$54</f>
        <v>0</v>
      </c>
      <c r="E33" s="20">
        <f>APA_WWW4!$M$60</f>
        <v>0.50000000000000067</v>
      </c>
      <c r="F33" s="20">
        <f>APA_WWW4!$M$63</f>
        <v>0.5</v>
      </c>
      <c r="G33" s="20">
        <f>APA_WWW4!$L$65</f>
        <v>0.5</v>
      </c>
      <c r="H33" s="20">
        <f t="shared" si="4"/>
        <v>0</v>
      </c>
      <c r="I33" s="66">
        <f>$B$75</f>
        <v>0</v>
      </c>
      <c r="J33" s="61" t="s">
        <v>29</v>
      </c>
      <c r="K33" s="20">
        <f t="shared" si="0"/>
        <v>0</v>
      </c>
      <c r="L33" s="66">
        <f>$B$75</f>
        <v>0</v>
      </c>
      <c r="M33" s="61" t="s">
        <v>29</v>
      </c>
      <c r="N33" s="20">
        <f t="shared" si="1"/>
        <v>0</v>
      </c>
      <c r="O33" s="66">
        <f>$B$71</f>
        <v>0.75</v>
      </c>
      <c r="P33" s="61" t="s">
        <v>28</v>
      </c>
      <c r="Q33" s="71">
        <f t="shared" si="2"/>
        <v>0</v>
      </c>
      <c r="R33" s="66">
        <f>$B$71</f>
        <v>0.75</v>
      </c>
      <c r="S33" s="61" t="s">
        <v>28</v>
      </c>
      <c r="T33" s="20">
        <f t="shared" si="3"/>
        <v>0</v>
      </c>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159"/>
      <c r="BG33" s="159"/>
    </row>
    <row r="34" spans="1:59" s="4" customFormat="1" x14ac:dyDescent="0.25">
      <c r="A34" s="4">
        <v>32</v>
      </c>
      <c r="B34" s="62">
        <f>APA_WWW4!$M$18</f>
        <v>1</v>
      </c>
      <c r="C34" s="62">
        <f>APA_WWW4!$M$42</f>
        <v>0.5</v>
      </c>
      <c r="D34" s="62">
        <f>APA_WWW4!$M$54</f>
        <v>0</v>
      </c>
      <c r="E34" s="62">
        <f>APA_WWW4!$M$60</f>
        <v>0.50000000000000067</v>
      </c>
      <c r="F34" s="62">
        <f>APA_WWW4!$M$63</f>
        <v>0.5</v>
      </c>
      <c r="G34" s="62">
        <f>APA_WWW4!$L$65</f>
        <v>0.5</v>
      </c>
      <c r="H34" s="62">
        <f t="shared" si="4"/>
        <v>0</v>
      </c>
      <c r="I34" s="85">
        <f>$B$74</f>
        <v>0</v>
      </c>
      <c r="J34" s="63" t="s">
        <v>63</v>
      </c>
      <c r="K34" s="62">
        <f t="shared" si="0"/>
        <v>0</v>
      </c>
      <c r="L34" s="85">
        <f>$B$76</f>
        <v>0</v>
      </c>
      <c r="M34" s="63">
        <v>0</v>
      </c>
      <c r="N34" s="62">
        <f t="shared" si="1"/>
        <v>0</v>
      </c>
      <c r="O34" s="85">
        <f>$B$73</f>
        <v>0.5</v>
      </c>
      <c r="P34" s="63" t="s">
        <v>62</v>
      </c>
      <c r="Q34" s="155">
        <f t="shared" si="2"/>
        <v>0</v>
      </c>
      <c r="R34" s="66">
        <f>$B$69</f>
        <v>1</v>
      </c>
      <c r="S34" s="61" t="s">
        <v>66</v>
      </c>
      <c r="T34" s="62">
        <f t="shared" si="3"/>
        <v>0</v>
      </c>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row>
    <row r="35" spans="1:59" x14ac:dyDescent="0.25">
      <c r="A35" s="3">
        <v>33</v>
      </c>
      <c r="B35" s="20">
        <f>APA_WWW4!$L$19</f>
        <v>1</v>
      </c>
      <c r="C35" s="20">
        <f>APA_WWW4!$L$43</f>
        <v>0.5</v>
      </c>
      <c r="D35" s="20">
        <f>APA_WWW4!$L$55</f>
        <v>0</v>
      </c>
      <c r="E35" s="20">
        <f>APA_WWW4!$L$61</f>
        <v>0.49999999999999939</v>
      </c>
      <c r="F35" s="20">
        <f>APA_WWW4!$L$64</f>
        <v>0.5</v>
      </c>
      <c r="G35" s="20">
        <f>APA_WWW4!$M$65</f>
        <v>0.5</v>
      </c>
      <c r="H35" s="20">
        <f t="shared" si="4"/>
        <v>0</v>
      </c>
      <c r="I35" s="86">
        <f>$B$73</f>
        <v>0.5</v>
      </c>
      <c r="J35" s="87" t="s">
        <v>62</v>
      </c>
      <c r="K35" s="20">
        <f t="shared" si="0"/>
        <v>0</v>
      </c>
      <c r="L35" s="86">
        <f>$B$69</f>
        <v>1</v>
      </c>
      <c r="M35" s="87" t="s">
        <v>66</v>
      </c>
      <c r="N35" s="20">
        <f t="shared" si="1"/>
        <v>0</v>
      </c>
      <c r="O35" s="66">
        <f>$B$74</f>
        <v>0</v>
      </c>
      <c r="P35" s="87" t="s">
        <v>63</v>
      </c>
      <c r="Q35" s="20">
        <f t="shared" si="2"/>
        <v>0</v>
      </c>
      <c r="R35" s="86">
        <f>$B$76</f>
        <v>0</v>
      </c>
      <c r="S35" s="87">
        <v>0</v>
      </c>
      <c r="T35" s="71">
        <f t="shared" si="3"/>
        <v>0</v>
      </c>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159"/>
      <c r="BG35" s="159"/>
    </row>
    <row r="36" spans="1:59" x14ac:dyDescent="0.25">
      <c r="A36" s="3">
        <v>34</v>
      </c>
      <c r="B36" s="20">
        <f>APA_WWW4!$M$19</f>
        <v>0</v>
      </c>
      <c r="C36" s="20">
        <f>APA_WWW4!$L$43</f>
        <v>0.5</v>
      </c>
      <c r="D36" s="20">
        <f>APA_WWW4!$L$55</f>
        <v>0</v>
      </c>
      <c r="E36" s="20">
        <f>APA_WWW4!$L$61</f>
        <v>0.49999999999999939</v>
      </c>
      <c r="F36" s="20">
        <f>APA_WWW4!$L$64</f>
        <v>0.5</v>
      </c>
      <c r="G36" s="20">
        <f>APA_WWW4!$M$65</f>
        <v>0.5</v>
      </c>
      <c r="H36" s="20">
        <f t="shared" si="4"/>
        <v>0</v>
      </c>
      <c r="I36" s="66">
        <f>$B$71</f>
        <v>0.75</v>
      </c>
      <c r="J36" s="61" t="s">
        <v>28</v>
      </c>
      <c r="K36" s="20">
        <f t="shared" si="0"/>
        <v>0</v>
      </c>
      <c r="L36" s="66">
        <f>$B$71</f>
        <v>0.75</v>
      </c>
      <c r="M36" s="61" t="s">
        <v>28</v>
      </c>
      <c r="N36" s="20">
        <f t="shared" si="1"/>
        <v>0</v>
      </c>
      <c r="O36" s="66">
        <f>$B$75</f>
        <v>0</v>
      </c>
      <c r="P36" s="61" t="s">
        <v>29</v>
      </c>
      <c r="Q36" s="20">
        <f t="shared" si="2"/>
        <v>0</v>
      </c>
      <c r="R36" s="66">
        <f>$B$75</f>
        <v>0</v>
      </c>
      <c r="S36" s="61" t="s">
        <v>29</v>
      </c>
      <c r="T36" s="71">
        <f t="shared" si="3"/>
        <v>0</v>
      </c>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row>
    <row r="37" spans="1:59" x14ac:dyDescent="0.25">
      <c r="A37" s="3">
        <v>35</v>
      </c>
      <c r="B37" s="20">
        <f>APA_WWW4!$L$20</f>
        <v>1</v>
      </c>
      <c r="C37" s="20">
        <f>APA_WWW4!$M$43</f>
        <v>0.5</v>
      </c>
      <c r="D37" s="20">
        <f>APA_WWW4!$L$55</f>
        <v>0</v>
      </c>
      <c r="E37" s="20">
        <f>APA_WWW4!$L$61</f>
        <v>0.49999999999999939</v>
      </c>
      <c r="F37" s="20">
        <f>APA_WWW4!$L$64</f>
        <v>0.5</v>
      </c>
      <c r="G37" s="20">
        <f>APA_WWW4!$M$65</f>
        <v>0.5</v>
      </c>
      <c r="H37" s="20">
        <f t="shared" si="4"/>
        <v>0</v>
      </c>
      <c r="I37" s="66">
        <f>$B$74</f>
        <v>0</v>
      </c>
      <c r="J37" s="61" t="s">
        <v>63</v>
      </c>
      <c r="K37" s="20">
        <f t="shared" si="0"/>
        <v>0</v>
      </c>
      <c r="L37" s="66">
        <f>$B$69</f>
        <v>1</v>
      </c>
      <c r="M37" s="61" t="s">
        <v>66</v>
      </c>
      <c r="N37" s="20">
        <f t="shared" si="1"/>
        <v>0</v>
      </c>
      <c r="O37" s="66">
        <f>$B$73</f>
        <v>0.5</v>
      </c>
      <c r="P37" s="61" t="s">
        <v>62</v>
      </c>
      <c r="Q37" s="20">
        <f t="shared" si="2"/>
        <v>0</v>
      </c>
      <c r="R37" s="66">
        <f>$B$76</f>
        <v>0</v>
      </c>
      <c r="S37" s="61" t="s">
        <v>67</v>
      </c>
      <c r="T37" s="71">
        <f t="shared" si="3"/>
        <v>0</v>
      </c>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159"/>
      <c r="BG37" s="159"/>
    </row>
    <row r="38" spans="1:59" x14ac:dyDescent="0.25">
      <c r="A38" s="3">
        <v>36</v>
      </c>
      <c r="B38" s="20">
        <f>APA_WWW4!$M$20</f>
        <v>0</v>
      </c>
      <c r="C38" s="20">
        <f>APA_WWW4!$M$43</f>
        <v>0.5</v>
      </c>
      <c r="D38" s="20">
        <f>APA_WWW4!$L$55</f>
        <v>0</v>
      </c>
      <c r="E38" s="20">
        <f>APA_WWW4!$L$61</f>
        <v>0.49999999999999939</v>
      </c>
      <c r="F38" s="20">
        <f>APA_WWW4!$L$64</f>
        <v>0.5</v>
      </c>
      <c r="G38" s="20">
        <f>APA_WWW4!$M$65</f>
        <v>0.5</v>
      </c>
      <c r="H38" s="20">
        <f t="shared" si="4"/>
        <v>0</v>
      </c>
      <c r="I38" s="66">
        <f>$B$75</f>
        <v>0</v>
      </c>
      <c r="J38" s="61" t="s">
        <v>29</v>
      </c>
      <c r="K38" s="20">
        <f t="shared" si="0"/>
        <v>0</v>
      </c>
      <c r="L38" s="66">
        <f>$B$71</f>
        <v>0.75</v>
      </c>
      <c r="M38" s="61" t="s">
        <v>28</v>
      </c>
      <c r="N38" s="20">
        <f t="shared" si="1"/>
        <v>0</v>
      </c>
      <c r="O38" s="66">
        <f>$B$71</f>
        <v>0.75</v>
      </c>
      <c r="P38" s="61" t="s">
        <v>28</v>
      </c>
      <c r="Q38" s="20">
        <f t="shared" si="2"/>
        <v>0</v>
      </c>
      <c r="R38" s="66">
        <f>$B$75</f>
        <v>0</v>
      </c>
      <c r="S38" s="61" t="s">
        <v>29</v>
      </c>
      <c r="T38" s="71">
        <f t="shared" si="3"/>
        <v>0</v>
      </c>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row>
    <row r="39" spans="1:59" x14ac:dyDescent="0.25">
      <c r="A39" s="3">
        <v>37</v>
      </c>
      <c r="B39" s="20">
        <f>APA_WWW4!$L$21</f>
        <v>0.24999999999999994</v>
      </c>
      <c r="C39" s="20">
        <f>APA_WWW4!$L$44</f>
        <v>0.54166666666666663</v>
      </c>
      <c r="D39" s="20">
        <f>APA_WWW4!$M$55</f>
        <v>1</v>
      </c>
      <c r="E39" s="20">
        <f>APA_WWW4!$L$61</f>
        <v>0.49999999999999939</v>
      </c>
      <c r="F39" s="20">
        <f>APA_WWW4!$L$64</f>
        <v>0.5</v>
      </c>
      <c r="G39" s="20">
        <f>APA_WWW4!$M$65</f>
        <v>0.5</v>
      </c>
      <c r="H39" s="20">
        <f t="shared" si="4"/>
        <v>1.6927083333333308E-2</v>
      </c>
      <c r="I39" s="66">
        <f>$B$72</f>
        <v>0.16666666666666666</v>
      </c>
      <c r="J39" s="61" t="s">
        <v>21</v>
      </c>
      <c r="K39" s="20">
        <f t="shared" si="0"/>
        <v>2.8211805555555512E-3</v>
      </c>
      <c r="L39" s="66">
        <f>$B$69</f>
        <v>1</v>
      </c>
      <c r="M39" s="61" t="s">
        <v>66</v>
      </c>
      <c r="N39" s="20">
        <f t="shared" si="1"/>
        <v>1.6927083333333308E-2</v>
      </c>
      <c r="O39" s="66">
        <f>$B$72</f>
        <v>0.16666666666666666</v>
      </c>
      <c r="P39" s="61" t="s">
        <v>21</v>
      </c>
      <c r="Q39" s="20">
        <f t="shared" si="2"/>
        <v>2.8211805555555512E-3</v>
      </c>
      <c r="R39" s="66">
        <f>$B$72</f>
        <v>0.16666666666666666</v>
      </c>
      <c r="S39" s="61" t="s">
        <v>21</v>
      </c>
      <c r="T39" s="71">
        <f t="shared" si="3"/>
        <v>2.8211805555555512E-3</v>
      </c>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row>
    <row r="40" spans="1:59" x14ac:dyDescent="0.25">
      <c r="A40" s="3">
        <v>38</v>
      </c>
      <c r="B40" s="20">
        <f>APA_WWW4!$M$21</f>
        <v>0.75</v>
      </c>
      <c r="C40" s="20">
        <f>APA_WWW4!$L$44</f>
        <v>0.54166666666666663</v>
      </c>
      <c r="D40" s="20">
        <f>APA_WWW4!$M$55</f>
        <v>1</v>
      </c>
      <c r="E40" s="20">
        <f>APA_WWW4!$L$61</f>
        <v>0.49999999999999939</v>
      </c>
      <c r="F40" s="20">
        <f>APA_WWW4!$L$64</f>
        <v>0.5</v>
      </c>
      <c r="G40" s="20">
        <f>APA_WWW4!$M$65</f>
        <v>0.5</v>
      </c>
      <c r="H40" s="20">
        <f t="shared" si="4"/>
        <v>5.0781249999999938E-2</v>
      </c>
      <c r="I40" s="66">
        <f>$B$76</f>
        <v>0</v>
      </c>
      <c r="J40" s="61" t="s">
        <v>67</v>
      </c>
      <c r="K40" s="20">
        <f t="shared" si="0"/>
        <v>0</v>
      </c>
      <c r="L40" s="66">
        <f>$B$69</f>
        <v>1</v>
      </c>
      <c r="M40" s="61" t="s">
        <v>66</v>
      </c>
      <c r="N40" s="20">
        <f t="shared" si="1"/>
        <v>5.0781249999999938E-2</v>
      </c>
      <c r="O40" s="66">
        <f>$B$73</f>
        <v>0.5</v>
      </c>
      <c r="P40" s="61" t="s">
        <v>62</v>
      </c>
      <c r="Q40" s="20">
        <f t="shared" si="2"/>
        <v>2.5390624999999969E-2</v>
      </c>
      <c r="R40" s="66">
        <f>$B$74</f>
        <v>0</v>
      </c>
      <c r="S40" s="61" t="s">
        <v>63</v>
      </c>
      <c r="T40" s="71">
        <f t="shared" si="3"/>
        <v>0</v>
      </c>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row>
    <row r="41" spans="1:59" x14ac:dyDescent="0.25">
      <c r="A41" s="3">
        <v>39</v>
      </c>
      <c r="B41" s="20">
        <f>APA_WWW4!$L$22</f>
        <v>0</v>
      </c>
      <c r="C41" s="20">
        <f>APA_WWW4!$M$44</f>
        <v>0.45833333333333337</v>
      </c>
      <c r="D41" s="20">
        <f>APA_WWW4!$M$55</f>
        <v>1</v>
      </c>
      <c r="E41" s="20">
        <f>APA_WWW4!$L$61</f>
        <v>0.49999999999999939</v>
      </c>
      <c r="F41" s="20">
        <f>APA_WWW4!$L$64</f>
        <v>0.5</v>
      </c>
      <c r="G41" s="20">
        <f>APA_WWW4!$M$65</f>
        <v>0.5</v>
      </c>
      <c r="H41" s="20">
        <f t="shared" si="4"/>
        <v>0</v>
      </c>
      <c r="I41" s="66">
        <f>$B$75</f>
        <v>0</v>
      </c>
      <c r="J41" s="61" t="s">
        <v>29</v>
      </c>
      <c r="K41" s="20">
        <f t="shared" si="0"/>
        <v>0</v>
      </c>
      <c r="L41" s="66">
        <f>$B$71</f>
        <v>0.75</v>
      </c>
      <c r="M41" s="61" t="s">
        <v>28</v>
      </c>
      <c r="N41" s="20">
        <f t="shared" si="1"/>
        <v>0</v>
      </c>
      <c r="O41" s="66">
        <f>$B$75</f>
        <v>0</v>
      </c>
      <c r="P41" s="61" t="s">
        <v>29</v>
      </c>
      <c r="Q41" s="20">
        <f t="shared" si="2"/>
        <v>0</v>
      </c>
      <c r="R41" s="66">
        <f>$B$71</f>
        <v>0.75</v>
      </c>
      <c r="S41" s="61" t="s">
        <v>28</v>
      </c>
      <c r="T41" s="71">
        <f t="shared" si="3"/>
        <v>0</v>
      </c>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row>
    <row r="42" spans="1:59" x14ac:dyDescent="0.25">
      <c r="A42" s="3">
        <v>40</v>
      </c>
      <c r="B42" s="20">
        <f>APA_WWW4!$M$22</f>
        <v>1</v>
      </c>
      <c r="C42" s="20">
        <f>APA_WWW4!$M$44</f>
        <v>0.45833333333333337</v>
      </c>
      <c r="D42" s="20">
        <f>APA_WWW4!$M$55</f>
        <v>1</v>
      </c>
      <c r="E42" s="20">
        <f>APA_WWW4!$L$61</f>
        <v>0.49999999999999939</v>
      </c>
      <c r="F42" s="20">
        <f>APA_WWW4!$L$64</f>
        <v>0.5</v>
      </c>
      <c r="G42" s="20">
        <f>APA_WWW4!$M$65</f>
        <v>0.5</v>
      </c>
      <c r="H42" s="20">
        <f t="shared" si="4"/>
        <v>5.7291666666666602E-2</v>
      </c>
      <c r="I42" s="66">
        <f>$B$76</f>
        <v>0</v>
      </c>
      <c r="J42" s="61" t="s">
        <v>67</v>
      </c>
      <c r="K42" s="20">
        <f t="shared" si="0"/>
        <v>0</v>
      </c>
      <c r="L42" s="66">
        <f>$B$70</f>
        <v>0.5</v>
      </c>
      <c r="M42" s="61" t="s">
        <v>27</v>
      </c>
      <c r="N42" s="20">
        <f t="shared" si="1"/>
        <v>2.8645833333333301E-2</v>
      </c>
      <c r="O42" s="66">
        <f>$B$70</f>
        <v>0.5</v>
      </c>
      <c r="P42" s="61" t="s">
        <v>27</v>
      </c>
      <c r="Q42" s="20">
        <f t="shared" si="2"/>
        <v>2.8645833333333301E-2</v>
      </c>
      <c r="R42" s="66">
        <f>$B$70</f>
        <v>0.5</v>
      </c>
      <c r="S42" s="61" t="s">
        <v>27</v>
      </c>
      <c r="T42" s="71">
        <f t="shared" si="3"/>
        <v>2.8645833333333301E-2</v>
      </c>
    </row>
    <row r="43" spans="1:59" x14ac:dyDescent="0.25">
      <c r="A43" s="3">
        <v>41</v>
      </c>
      <c r="B43" s="20">
        <f>APA_WWW4!$L$23</f>
        <v>1</v>
      </c>
      <c r="C43" s="20">
        <f>APA_WWW4!$L$45</f>
        <v>0.45833333333333331</v>
      </c>
      <c r="D43" s="20">
        <f>APA_WWW4!$L$56</f>
        <v>1</v>
      </c>
      <c r="E43" s="20">
        <f>APA_WWW4!$M$61</f>
        <v>0.50000000000000067</v>
      </c>
      <c r="F43" s="20">
        <f>APA_WWW4!$L$64</f>
        <v>0.5</v>
      </c>
      <c r="G43" s="20">
        <f>APA_WWW4!$M$65</f>
        <v>0.5</v>
      </c>
      <c r="H43" s="20">
        <f t="shared" si="4"/>
        <v>5.7291666666666741E-2</v>
      </c>
      <c r="I43" s="66">
        <f>$B$70</f>
        <v>0.5</v>
      </c>
      <c r="J43" s="61" t="s">
        <v>27</v>
      </c>
      <c r="K43" s="20">
        <f t="shared" si="0"/>
        <v>2.864583333333337E-2</v>
      </c>
      <c r="L43" s="66">
        <f>$B$70</f>
        <v>0.5</v>
      </c>
      <c r="M43" s="61" t="s">
        <v>27</v>
      </c>
      <c r="N43" s="20">
        <f t="shared" si="1"/>
        <v>2.864583333333337E-2</v>
      </c>
      <c r="O43" s="66">
        <f>$B$70</f>
        <v>0.5</v>
      </c>
      <c r="P43" s="61" t="s">
        <v>27</v>
      </c>
      <c r="Q43" s="20">
        <f t="shared" si="2"/>
        <v>2.864583333333337E-2</v>
      </c>
      <c r="R43" s="66">
        <f>$B$76</f>
        <v>0</v>
      </c>
      <c r="S43" s="61" t="s">
        <v>67</v>
      </c>
      <c r="T43" s="71">
        <f t="shared" si="3"/>
        <v>0</v>
      </c>
    </row>
    <row r="44" spans="1:59" x14ac:dyDescent="0.25">
      <c r="A44" s="3">
        <v>42</v>
      </c>
      <c r="B44" s="20">
        <f>APA_WWW4!$M$23</f>
        <v>0</v>
      </c>
      <c r="C44" s="20">
        <f>APA_WWW4!$L$45</f>
        <v>0.45833333333333331</v>
      </c>
      <c r="D44" s="20">
        <f>APA_WWW4!$L$56</f>
        <v>1</v>
      </c>
      <c r="E44" s="20">
        <f>APA_WWW4!$M$61</f>
        <v>0.50000000000000067</v>
      </c>
      <c r="F44" s="20">
        <f>APA_WWW4!$L$64</f>
        <v>0.5</v>
      </c>
      <c r="G44" s="20">
        <f>APA_WWW4!$M$65</f>
        <v>0.5</v>
      </c>
      <c r="H44" s="20">
        <f t="shared" si="4"/>
        <v>0</v>
      </c>
      <c r="I44" s="66">
        <f>$B$71</f>
        <v>0.75</v>
      </c>
      <c r="J44" s="61" t="s">
        <v>28</v>
      </c>
      <c r="K44" s="20">
        <f t="shared" si="0"/>
        <v>0</v>
      </c>
      <c r="L44" s="66">
        <f>$B$75</f>
        <v>0</v>
      </c>
      <c r="M44" s="61" t="s">
        <v>29</v>
      </c>
      <c r="N44" s="20">
        <f t="shared" si="1"/>
        <v>0</v>
      </c>
      <c r="O44" s="66">
        <f>$B$71</f>
        <v>0.75</v>
      </c>
      <c r="P44" s="61" t="s">
        <v>28</v>
      </c>
      <c r="Q44" s="20">
        <f t="shared" si="2"/>
        <v>0</v>
      </c>
      <c r="R44" s="66">
        <f>$B$75</f>
        <v>0</v>
      </c>
      <c r="S44" s="61" t="s">
        <v>29</v>
      </c>
      <c r="T44" s="71">
        <f t="shared" si="3"/>
        <v>0</v>
      </c>
    </row>
    <row r="45" spans="1:59" x14ac:dyDescent="0.25">
      <c r="A45" s="3">
        <v>43</v>
      </c>
      <c r="B45" s="20">
        <f>APA_WWW4!$L$24</f>
        <v>0.75</v>
      </c>
      <c r="C45" s="20">
        <f>APA_WWW4!$M$45</f>
        <v>0.54166666666666674</v>
      </c>
      <c r="D45" s="20">
        <f>APA_WWW4!$L$56</f>
        <v>1</v>
      </c>
      <c r="E45" s="20">
        <f>APA_WWW4!$M$61</f>
        <v>0.50000000000000067</v>
      </c>
      <c r="F45" s="20">
        <f>APA_WWW4!$L$64</f>
        <v>0.5</v>
      </c>
      <c r="G45" s="20">
        <f>APA_WWW4!$M$65</f>
        <v>0.5</v>
      </c>
      <c r="H45" s="20">
        <f t="shared" si="4"/>
        <v>5.0781250000000076E-2</v>
      </c>
      <c r="I45" s="66">
        <f>$B$74</f>
        <v>0</v>
      </c>
      <c r="J45" s="61" t="s">
        <v>63</v>
      </c>
      <c r="K45" s="20">
        <f t="shared" si="0"/>
        <v>0</v>
      </c>
      <c r="L45" s="66">
        <f>$B$73</f>
        <v>0.5</v>
      </c>
      <c r="M45" s="61" t="s">
        <v>62</v>
      </c>
      <c r="N45" s="20">
        <f t="shared" si="1"/>
        <v>2.5390625000000038E-2</v>
      </c>
      <c r="O45" s="66">
        <f>$B$69</f>
        <v>1</v>
      </c>
      <c r="P45" s="61" t="s">
        <v>66</v>
      </c>
      <c r="Q45" s="20">
        <f t="shared" si="2"/>
        <v>5.0781250000000076E-2</v>
      </c>
      <c r="R45" s="66">
        <f>$B$76</f>
        <v>0</v>
      </c>
      <c r="S45" s="61" t="s">
        <v>67</v>
      </c>
      <c r="T45" s="71">
        <f t="shared" si="3"/>
        <v>0</v>
      </c>
    </row>
    <row r="46" spans="1:59" x14ac:dyDescent="0.25">
      <c r="A46" s="3">
        <v>44</v>
      </c>
      <c r="B46" s="20">
        <f>APA_WWW4!$M$24</f>
        <v>0.25</v>
      </c>
      <c r="C46" s="20">
        <f>APA_WWW4!$M$45</f>
        <v>0.54166666666666674</v>
      </c>
      <c r="D46" s="20">
        <f>APA_WWW4!$L$56</f>
        <v>1</v>
      </c>
      <c r="E46" s="20">
        <f>APA_WWW4!$M$61</f>
        <v>0.50000000000000067</v>
      </c>
      <c r="F46" s="20">
        <f>APA_WWW4!$L$64</f>
        <v>0.5</v>
      </c>
      <c r="G46" s="20">
        <f>APA_WWW4!$M$65</f>
        <v>0.5</v>
      </c>
      <c r="H46" s="20">
        <f t="shared" si="4"/>
        <v>1.6927083333333356E-2</v>
      </c>
      <c r="I46" s="66">
        <f>$B$72</f>
        <v>0.16666666666666666</v>
      </c>
      <c r="J46" s="61" t="s">
        <v>21</v>
      </c>
      <c r="K46" s="20">
        <f t="shared" si="0"/>
        <v>2.8211805555555594E-3</v>
      </c>
      <c r="L46" s="66">
        <f>$B$72</f>
        <v>0.16666666666666666</v>
      </c>
      <c r="M46" s="61" t="s">
        <v>21</v>
      </c>
      <c r="N46" s="20">
        <f t="shared" si="1"/>
        <v>2.8211805555555594E-3</v>
      </c>
      <c r="O46" s="66">
        <f>$B$69</f>
        <v>1</v>
      </c>
      <c r="P46" s="61" t="s">
        <v>66</v>
      </c>
      <c r="Q46" s="20">
        <f t="shared" si="2"/>
        <v>1.6927083333333356E-2</v>
      </c>
      <c r="R46" s="66">
        <f>$B$72</f>
        <v>0.16666666666666666</v>
      </c>
      <c r="S46" s="61" t="s">
        <v>21</v>
      </c>
      <c r="T46" s="71">
        <f t="shared" si="3"/>
        <v>2.8211805555555594E-3</v>
      </c>
    </row>
    <row r="47" spans="1:59" x14ac:dyDescent="0.25">
      <c r="A47" s="3">
        <v>45</v>
      </c>
      <c r="B47" s="20">
        <f>APA_WWW4!$L$25</f>
        <v>0</v>
      </c>
      <c r="C47" s="20">
        <f>APA_WWW4!$L$46</f>
        <v>0.5</v>
      </c>
      <c r="D47" s="20">
        <f>APA_WWW4!$M$56</f>
        <v>0</v>
      </c>
      <c r="E47" s="20">
        <f>APA_WWW4!$M$61</f>
        <v>0.50000000000000067</v>
      </c>
      <c r="F47" s="20">
        <f>APA_WWW4!$L$64</f>
        <v>0.5</v>
      </c>
      <c r="G47" s="20">
        <f>APA_WWW4!$M$65</f>
        <v>0.5</v>
      </c>
      <c r="H47" s="20">
        <f t="shared" si="4"/>
        <v>0</v>
      </c>
      <c r="I47" s="66">
        <f>$B$75</f>
        <v>0</v>
      </c>
      <c r="J47" s="61" t="s">
        <v>29</v>
      </c>
      <c r="K47" s="20">
        <f t="shared" si="0"/>
        <v>0</v>
      </c>
      <c r="L47" s="66">
        <f>$B$71</f>
        <v>0.75</v>
      </c>
      <c r="M47" s="61" t="s">
        <v>28</v>
      </c>
      <c r="N47" s="20">
        <f t="shared" si="1"/>
        <v>0</v>
      </c>
      <c r="O47" s="66">
        <f>$B$71</f>
        <v>0.75</v>
      </c>
      <c r="P47" s="61" t="s">
        <v>28</v>
      </c>
      <c r="Q47" s="20">
        <f t="shared" si="2"/>
        <v>0</v>
      </c>
      <c r="R47" s="66">
        <f>$B$75</f>
        <v>0</v>
      </c>
      <c r="S47" s="61" t="s">
        <v>29</v>
      </c>
      <c r="T47" s="71">
        <f t="shared" si="3"/>
        <v>0</v>
      </c>
    </row>
    <row r="48" spans="1:59" x14ac:dyDescent="0.25">
      <c r="A48" s="3">
        <v>46</v>
      </c>
      <c r="B48" s="20">
        <f>APA_WWW4!$M$25</f>
        <v>1</v>
      </c>
      <c r="C48" s="20">
        <f>APA_WWW4!$L$46</f>
        <v>0.5</v>
      </c>
      <c r="D48" s="20">
        <f>APA_WWW4!$M$56</f>
        <v>0</v>
      </c>
      <c r="E48" s="20">
        <f>APA_WWW4!$M$61</f>
        <v>0.50000000000000067</v>
      </c>
      <c r="F48" s="20">
        <f>APA_WWW4!$L$64</f>
        <v>0.5</v>
      </c>
      <c r="G48" s="20">
        <f>APA_WWW4!$M$65</f>
        <v>0.5</v>
      </c>
      <c r="H48" s="20">
        <f t="shared" si="4"/>
        <v>0</v>
      </c>
      <c r="I48" s="66">
        <f>$B$76</f>
        <v>0</v>
      </c>
      <c r="J48" s="61" t="s">
        <v>67</v>
      </c>
      <c r="K48" s="20">
        <f t="shared" si="0"/>
        <v>0</v>
      </c>
      <c r="L48" s="66">
        <f>$B$73</f>
        <v>0.5</v>
      </c>
      <c r="M48" s="61" t="s">
        <v>62</v>
      </c>
      <c r="N48" s="20">
        <f t="shared" si="1"/>
        <v>0</v>
      </c>
      <c r="O48" s="66">
        <f>$B$69</f>
        <v>1</v>
      </c>
      <c r="P48" s="61" t="s">
        <v>66</v>
      </c>
      <c r="Q48" s="20">
        <f t="shared" si="2"/>
        <v>0</v>
      </c>
      <c r="R48" s="66">
        <f>$B$74</f>
        <v>0</v>
      </c>
      <c r="S48" s="61" t="s">
        <v>63</v>
      </c>
      <c r="T48" s="71">
        <f t="shared" si="3"/>
        <v>0</v>
      </c>
    </row>
    <row r="49" spans="1:20" x14ac:dyDescent="0.25">
      <c r="A49" s="3">
        <v>47</v>
      </c>
      <c r="B49" s="20">
        <f>APA_WWW4!$L$26</f>
        <v>0</v>
      </c>
      <c r="C49" s="20">
        <f>APA_WWW4!$M$46</f>
        <v>0.5</v>
      </c>
      <c r="D49" s="20">
        <f>APA_WWW4!$M$56</f>
        <v>0</v>
      </c>
      <c r="E49" s="20">
        <f>APA_WWW4!$M$61</f>
        <v>0.50000000000000067</v>
      </c>
      <c r="F49" s="20">
        <f>APA_WWW4!$L$64</f>
        <v>0.5</v>
      </c>
      <c r="G49" s="20">
        <f>APA_WWW4!$M$65</f>
        <v>0.5</v>
      </c>
      <c r="H49" s="20">
        <f t="shared" si="4"/>
        <v>0</v>
      </c>
      <c r="I49" s="66">
        <f>$B$75</f>
        <v>0</v>
      </c>
      <c r="J49" s="61" t="s">
        <v>29</v>
      </c>
      <c r="K49" s="20">
        <f t="shared" si="0"/>
        <v>0</v>
      </c>
      <c r="L49" s="66">
        <f>$B$75</f>
        <v>0</v>
      </c>
      <c r="M49" s="61" t="s">
        <v>29</v>
      </c>
      <c r="N49" s="20">
        <f t="shared" si="1"/>
        <v>0</v>
      </c>
      <c r="O49" s="66">
        <f>$B$71</f>
        <v>0.75</v>
      </c>
      <c r="P49" s="61" t="s">
        <v>28</v>
      </c>
      <c r="Q49" s="20">
        <f t="shared" si="2"/>
        <v>0</v>
      </c>
      <c r="R49" s="66">
        <f>$B$71</f>
        <v>0.75</v>
      </c>
      <c r="S49" s="61" t="s">
        <v>28</v>
      </c>
      <c r="T49" s="71">
        <f t="shared" si="3"/>
        <v>0</v>
      </c>
    </row>
    <row r="50" spans="1:20" x14ac:dyDescent="0.25">
      <c r="A50" s="3">
        <v>48</v>
      </c>
      <c r="B50" s="20">
        <f>APA_WWW4!$M$26</f>
        <v>1</v>
      </c>
      <c r="C50" s="20">
        <f>APA_WWW4!$M$46</f>
        <v>0.5</v>
      </c>
      <c r="D50" s="20">
        <f>APA_WWW4!$M$56</f>
        <v>0</v>
      </c>
      <c r="E50" s="20">
        <f>APA_WWW4!$M$61</f>
        <v>0.50000000000000067</v>
      </c>
      <c r="F50" s="20">
        <f>APA_WWW4!$L$64</f>
        <v>0.5</v>
      </c>
      <c r="G50" s="20">
        <f>APA_WWW4!$M$65</f>
        <v>0.5</v>
      </c>
      <c r="H50" s="20">
        <f t="shared" si="4"/>
        <v>0</v>
      </c>
      <c r="I50" s="85">
        <f>$B$76</f>
        <v>0</v>
      </c>
      <c r="J50" s="63">
        <v>0</v>
      </c>
      <c r="K50" s="20">
        <f t="shared" si="0"/>
        <v>0</v>
      </c>
      <c r="L50" s="85">
        <f>$B$74</f>
        <v>0</v>
      </c>
      <c r="M50" s="63" t="s">
        <v>63</v>
      </c>
      <c r="N50" s="20">
        <f t="shared" si="1"/>
        <v>0</v>
      </c>
      <c r="O50" s="66">
        <f>$B$69</f>
        <v>1</v>
      </c>
      <c r="P50" s="61" t="s">
        <v>66</v>
      </c>
      <c r="Q50" s="20">
        <f t="shared" si="2"/>
        <v>0</v>
      </c>
      <c r="R50" s="85">
        <f>$B$73</f>
        <v>0.5</v>
      </c>
      <c r="S50" s="63" t="s">
        <v>62</v>
      </c>
      <c r="T50" s="71">
        <f t="shared" si="3"/>
        <v>0</v>
      </c>
    </row>
    <row r="51" spans="1:20" x14ac:dyDescent="0.25">
      <c r="A51" s="3">
        <v>49</v>
      </c>
      <c r="B51" s="20">
        <f>APA_WWW4!$L$27</f>
        <v>1</v>
      </c>
      <c r="C51" s="20">
        <f>APA_WWW4!$L$47</f>
        <v>0.5</v>
      </c>
      <c r="D51" s="20">
        <f>APA_WWW4!$L$57</f>
        <v>0</v>
      </c>
      <c r="E51" s="20">
        <f>APA_WWW4!$L$62</f>
        <v>0.49999999999999939</v>
      </c>
      <c r="F51" s="20">
        <f>APA_WWW4!$M$64</f>
        <v>0.5</v>
      </c>
      <c r="G51" s="20">
        <f>APA_WWW4!$M$65</f>
        <v>0.5</v>
      </c>
      <c r="H51" s="20">
        <f t="shared" si="4"/>
        <v>0</v>
      </c>
      <c r="I51" s="86">
        <f>$B$73</f>
        <v>0.5</v>
      </c>
      <c r="J51" s="87" t="s">
        <v>62</v>
      </c>
      <c r="K51" s="20">
        <f t="shared" si="0"/>
        <v>0</v>
      </c>
      <c r="L51" s="86">
        <f>$B$69</f>
        <v>1</v>
      </c>
      <c r="M51" s="87" t="s">
        <v>66</v>
      </c>
      <c r="N51" s="20">
        <f t="shared" si="1"/>
        <v>0</v>
      </c>
      <c r="O51" s="86">
        <f>$B$76</f>
        <v>0</v>
      </c>
      <c r="P51" s="87">
        <v>0</v>
      </c>
      <c r="Q51" s="20">
        <f t="shared" si="2"/>
        <v>0</v>
      </c>
      <c r="R51" s="66">
        <f>$B$74</f>
        <v>0</v>
      </c>
      <c r="S51" s="87" t="s">
        <v>63</v>
      </c>
      <c r="T51" s="71">
        <f t="shared" si="3"/>
        <v>0</v>
      </c>
    </row>
    <row r="52" spans="1:20" x14ac:dyDescent="0.25">
      <c r="A52" s="3">
        <v>50</v>
      </c>
      <c r="B52" s="20">
        <f>APA_WWW4!$M$27</f>
        <v>0</v>
      </c>
      <c r="C52" s="20">
        <f>APA_WWW4!$L$47</f>
        <v>0.5</v>
      </c>
      <c r="D52" s="20">
        <f>APA_WWW4!$L$57</f>
        <v>0</v>
      </c>
      <c r="E52" s="20">
        <f>APA_WWW4!$L$62</f>
        <v>0.49999999999999939</v>
      </c>
      <c r="F52" s="20">
        <f>APA_WWW4!$M$64</f>
        <v>0.5</v>
      </c>
      <c r="G52" s="20">
        <f>APA_WWW4!$M$65</f>
        <v>0.5</v>
      </c>
      <c r="H52" s="20">
        <f t="shared" si="4"/>
        <v>0</v>
      </c>
      <c r="I52" s="66">
        <f>$B$71</f>
        <v>0.75</v>
      </c>
      <c r="J52" s="61" t="s">
        <v>28</v>
      </c>
      <c r="K52" s="20">
        <f t="shared" si="0"/>
        <v>0</v>
      </c>
      <c r="L52" s="66">
        <f>$B$71</f>
        <v>0.75</v>
      </c>
      <c r="M52" s="61" t="s">
        <v>28</v>
      </c>
      <c r="N52" s="20">
        <f t="shared" si="1"/>
        <v>0</v>
      </c>
      <c r="O52" s="66">
        <f>$B$75</f>
        <v>0</v>
      </c>
      <c r="P52" s="61" t="s">
        <v>29</v>
      </c>
      <c r="Q52" s="20">
        <f t="shared" si="2"/>
        <v>0</v>
      </c>
      <c r="R52" s="66">
        <f>$B$75</f>
        <v>0</v>
      </c>
      <c r="S52" s="61" t="s">
        <v>29</v>
      </c>
      <c r="T52" s="71">
        <f t="shared" si="3"/>
        <v>0</v>
      </c>
    </row>
    <row r="53" spans="1:20" x14ac:dyDescent="0.25">
      <c r="A53" s="3">
        <v>51</v>
      </c>
      <c r="B53" s="20">
        <f>APA_WWW4!$L$28</f>
        <v>1</v>
      </c>
      <c r="C53" s="20">
        <f>APA_WWW4!$M$47</f>
        <v>0.5</v>
      </c>
      <c r="D53" s="20">
        <f>APA_WWW4!$L$57</f>
        <v>0</v>
      </c>
      <c r="E53" s="20">
        <f>APA_WWW4!$L$62</f>
        <v>0.49999999999999939</v>
      </c>
      <c r="F53" s="20">
        <f>APA_WWW4!$M$64</f>
        <v>0.5</v>
      </c>
      <c r="G53" s="20">
        <f>APA_WWW4!$M$65</f>
        <v>0.5</v>
      </c>
      <c r="H53" s="20">
        <f t="shared" si="4"/>
        <v>0</v>
      </c>
      <c r="I53" s="66">
        <f>$B$74</f>
        <v>0</v>
      </c>
      <c r="J53" s="61" t="s">
        <v>63</v>
      </c>
      <c r="K53" s="20">
        <f t="shared" si="0"/>
        <v>0</v>
      </c>
      <c r="L53" s="66">
        <f>$B$69</f>
        <v>1</v>
      </c>
      <c r="M53" s="61" t="s">
        <v>66</v>
      </c>
      <c r="N53" s="20">
        <f t="shared" si="1"/>
        <v>0</v>
      </c>
      <c r="O53" s="66">
        <f>$B$76</f>
        <v>0</v>
      </c>
      <c r="P53" s="61" t="s">
        <v>67</v>
      </c>
      <c r="Q53" s="20">
        <f t="shared" si="2"/>
        <v>0</v>
      </c>
      <c r="R53" s="66">
        <f>$B$73</f>
        <v>0.5</v>
      </c>
      <c r="S53" s="61" t="s">
        <v>62</v>
      </c>
      <c r="T53" s="71">
        <f t="shared" si="3"/>
        <v>0</v>
      </c>
    </row>
    <row r="54" spans="1:20" x14ac:dyDescent="0.25">
      <c r="A54" s="3">
        <v>52</v>
      </c>
      <c r="B54" s="20">
        <f>APA_WWW4!$M$28</f>
        <v>0</v>
      </c>
      <c r="C54" s="20">
        <f>APA_WWW4!$M$47</f>
        <v>0.5</v>
      </c>
      <c r="D54" s="20">
        <f>APA_WWW4!$L$57</f>
        <v>0</v>
      </c>
      <c r="E54" s="20">
        <f>APA_WWW4!$L$62</f>
        <v>0.49999999999999939</v>
      </c>
      <c r="F54" s="20">
        <f>APA_WWW4!$M$64</f>
        <v>0.5</v>
      </c>
      <c r="G54" s="20">
        <f>APA_WWW4!$M$65</f>
        <v>0.5</v>
      </c>
      <c r="H54" s="20">
        <f t="shared" si="4"/>
        <v>0</v>
      </c>
      <c r="I54" s="66">
        <f>$B$75</f>
        <v>0</v>
      </c>
      <c r="J54" s="61" t="s">
        <v>29</v>
      </c>
      <c r="K54" s="20">
        <f t="shared" si="0"/>
        <v>0</v>
      </c>
      <c r="L54" s="66">
        <f>$B$71</f>
        <v>0.75</v>
      </c>
      <c r="M54" s="61" t="s">
        <v>28</v>
      </c>
      <c r="N54" s="20">
        <f t="shared" si="1"/>
        <v>0</v>
      </c>
      <c r="O54" s="66">
        <f>$B$75</f>
        <v>0</v>
      </c>
      <c r="P54" s="61" t="s">
        <v>29</v>
      </c>
      <c r="Q54" s="20">
        <f t="shared" si="2"/>
        <v>0</v>
      </c>
      <c r="R54" s="66">
        <f>$B$71</f>
        <v>0.75</v>
      </c>
      <c r="S54" s="61" t="s">
        <v>28</v>
      </c>
      <c r="T54" s="71">
        <f t="shared" si="3"/>
        <v>0</v>
      </c>
    </row>
    <row r="55" spans="1:20" x14ac:dyDescent="0.25">
      <c r="A55" s="3">
        <v>53</v>
      </c>
      <c r="B55" s="20">
        <f>APA_WWW4!$L$29</f>
        <v>0.24999999999999994</v>
      </c>
      <c r="C55" s="20">
        <f>APA_WWW4!$L$48</f>
        <v>0.54166666666666663</v>
      </c>
      <c r="D55" s="20">
        <f>APA_WWW4!$M$57</f>
        <v>1</v>
      </c>
      <c r="E55" s="20">
        <f>APA_WWW4!$L$62</f>
        <v>0.49999999999999939</v>
      </c>
      <c r="F55" s="20">
        <f>APA_WWW4!$M$64</f>
        <v>0.5</v>
      </c>
      <c r="G55" s="20">
        <f>APA_WWW4!$M$65</f>
        <v>0.5</v>
      </c>
      <c r="H55" s="20">
        <f t="shared" si="4"/>
        <v>1.6927083333333308E-2</v>
      </c>
      <c r="I55" s="66">
        <f>$B$72</f>
        <v>0.16666666666666666</v>
      </c>
      <c r="J55" s="61" t="s">
        <v>21</v>
      </c>
      <c r="K55" s="20">
        <f t="shared" si="0"/>
        <v>2.8211805555555512E-3</v>
      </c>
      <c r="L55" s="66">
        <f>$B$69</f>
        <v>1</v>
      </c>
      <c r="M55" s="61" t="s">
        <v>66</v>
      </c>
      <c r="N55" s="20">
        <f t="shared" si="1"/>
        <v>1.6927083333333308E-2</v>
      </c>
      <c r="O55" s="66">
        <f>$B$72</f>
        <v>0.16666666666666666</v>
      </c>
      <c r="P55" s="61" t="s">
        <v>21</v>
      </c>
      <c r="Q55" s="20">
        <f t="shared" si="2"/>
        <v>2.8211805555555512E-3</v>
      </c>
      <c r="R55" s="66">
        <f>$B$72</f>
        <v>0.16666666666666666</v>
      </c>
      <c r="S55" s="61" t="s">
        <v>21</v>
      </c>
      <c r="T55" s="71">
        <f t="shared" si="3"/>
        <v>2.8211805555555512E-3</v>
      </c>
    </row>
    <row r="56" spans="1:20" x14ac:dyDescent="0.25">
      <c r="A56" s="3">
        <v>54</v>
      </c>
      <c r="B56" s="20">
        <f>APA_WWW4!$M$29</f>
        <v>0.75</v>
      </c>
      <c r="C56" s="20">
        <f>APA_WWW4!$L$48</f>
        <v>0.54166666666666663</v>
      </c>
      <c r="D56" s="20">
        <f>APA_WWW4!$M$57</f>
        <v>1</v>
      </c>
      <c r="E56" s="20">
        <f>APA_WWW4!$L$62</f>
        <v>0.49999999999999939</v>
      </c>
      <c r="F56" s="20">
        <f>APA_WWW4!$M$64</f>
        <v>0.5</v>
      </c>
      <c r="G56" s="20">
        <f>APA_WWW4!$M$65</f>
        <v>0.5</v>
      </c>
      <c r="H56" s="20">
        <f t="shared" si="4"/>
        <v>5.0781249999999938E-2</v>
      </c>
      <c r="I56" s="66">
        <f>$B$76</f>
        <v>0</v>
      </c>
      <c r="J56" s="61" t="s">
        <v>67</v>
      </c>
      <c r="K56" s="20">
        <f t="shared" si="0"/>
        <v>0</v>
      </c>
      <c r="L56" s="66">
        <f>$B$69</f>
        <v>1</v>
      </c>
      <c r="M56" s="61" t="s">
        <v>66</v>
      </c>
      <c r="N56" s="20">
        <f t="shared" si="1"/>
        <v>5.0781249999999938E-2</v>
      </c>
      <c r="O56" s="66">
        <f>$B$74</f>
        <v>0</v>
      </c>
      <c r="P56" s="61" t="s">
        <v>63</v>
      </c>
      <c r="Q56" s="20">
        <f t="shared" si="2"/>
        <v>0</v>
      </c>
      <c r="R56" s="66">
        <f>$B$73</f>
        <v>0.5</v>
      </c>
      <c r="S56" s="61" t="s">
        <v>62</v>
      </c>
      <c r="T56" s="71">
        <f t="shared" si="3"/>
        <v>2.5390624999999969E-2</v>
      </c>
    </row>
    <row r="57" spans="1:20" x14ac:dyDescent="0.25">
      <c r="A57" s="3">
        <v>55</v>
      </c>
      <c r="B57" s="20">
        <f>APA_WWW4!$L$30</f>
        <v>0</v>
      </c>
      <c r="C57" s="20">
        <f>APA_WWW4!$M$48</f>
        <v>0.45833333333333337</v>
      </c>
      <c r="D57" s="20">
        <f>APA_WWW4!$M$57</f>
        <v>1</v>
      </c>
      <c r="E57" s="20">
        <f>APA_WWW4!$L$62</f>
        <v>0.49999999999999939</v>
      </c>
      <c r="F57" s="20">
        <f>APA_WWW4!$M$64</f>
        <v>0.5</v>
      </c>
      <c r="G57" s="20">
        <f>APA_WWW4!$M$65</f>
        <v>0.5</v>
      </c>
      <c r="H57" s="20">
        <f t="shared" si="4"/>
        <v>0</v>
      </c>
      <c r="I57" s="66">
        <f>$B$75</f>
        <v>0</v>
      </c>
      <c r="J57" s="61" t="s">
        <v>29</v>
      </c>
      <c r="K57" s="20">
        <f t="shared" si="0"/>
        <v>0</v>
      </c>
      <c r="L57" s="66">
        <f>$B$71</f>
        <v>0.75</v>
      </c>
      <c r="M57" s="61" t="s">
        <v>28</v>
      </c>
      <c r="N57" s="20">
        <f t="shared" si="1"/>
        <v>0</v>
      </c>
      <c r="O57" s="66">
        <f>$B$71</f>
        <v>0.75</v>
      </c>
      <c r="P57" s="61" t="s">
        <v>28</v>
      </c>
      <c r="Q57" s="20">
        <f t="shared" si="2"/>
        <v>0</v>
      </c>
      <c r="R57" s="66">
        <f>$B$75</f>
        <v>0</v>
      </c>
      <c r="S57" s="61" t="s">
        <v>29</v>
      </c>
      <c r="T57" s="71">
        <f t="shared" si="3"/>
        <v>0</v>
      </c>
    </row>
    <row r="58" spans="1:20" x14ac:dyDescent="0.25">
      <c r="A58" s="3">
        <v>56</v>
      </c>
      <c r="B58" s="20">
        <f>APA_WWW4!$M$30</f>
        <v>1</v>
      </c>
      <c r="C58" s="20">
        <f>APA_WWW4!$M$48</f>
        <v>0.45833333333333337</v>
      </c>
      <c r="D58" s="20">
        <f>APA_WWW4!$M$57</f>
        <v>1</v>
      </c>
      <c r="E58" s="20">
        <f>APA_WWW4!$L$62</f>
        <v>0.49999999999999939</v>
      </c>
      <c r="F58" s="20">
        <f>APA_WWW4!$M$64</f>
        <v>0.5</v>
      </c>
      <c r="G58" s="20">
        <f>APA_WWW4!$M$65</f>
        <v>0.5</v>
      </c>
      <c r="H58" s="20">
        <f t="shared" si="4"/>
        <v>5.7291666666666602E-2</v>
      </c>
      <c r="I58" s="66">
        <f>$B$76</f>
        <v>0</v>
      </c>
      <c r="J58" s="61" t="s">
        <v>67</v>
      </c>
      <c r="K58" s="20">
        <f t="shared" si="0"/>
        <v>0</v>
      </c>
      <c r="L58" s="66">
        <f>$B$70</f>
        <v>0.5</v>
      </c>
      <c r="M58" s="61" t="s">
        <v>27</v>
      </c>
      <c r="N58" s="20">
        <f t="shared" si="1"/>
        <v>2.8645833333333301E-2</v>
      </c>
      <c r="O58" s="66">
        <f>$B$70</f>
        <v>0.5</v>
      </c>
      <c r="P58" s="61" t="s">
        <v>27</v>
      </c>
      <c r="Q58" s="20">
        <f t="shared" si="2"/>
        <v>2.8645833333333301E-2</v>
      </c>
      <c r="R58" s="66">
        <f>$B$70</f>
        <v>0.5</v>
      </c>
      <c r="S58" s="61" t="s">
        <v>27</v>
      </c>
      <c r="T58" s="71">
        <f t="shared" si="3"/>
        <v>2.8645833333333301E-2</v>
      </c>
    </row>
    <row r="59" spans="1:20" x14ac:dyDescent="0.25">
      <c r="A59" s="3">
        <v>57</v>
      </c>
      <c r="B59" s="20">
        <f>APA_WWW4!$L$31</f>
        <v>1</v>
      </c>
      <c r="C59" s="20">
        <f>APA_WWW4!$L$49</f>
        <v>0.45833333333333331</v>
      </c>
      <c r="D59" s="20">
        <f>APA_WWW4!$L$58</f>
        <v>1</v>
      </c>
      <c r="E59" s="20">
        <f>APA_WWW4!$M$62</f>
        <v>0.50000000000000067</v>
      </c>
      <c r="F59" s="20">
        <f>APA_WWW4!$M$64</f>
        <v>0.5</v>
      </c>
      <c r="G59" s="20">
        <f>APA_WWW4!$M$65</f>
        <v>0.5</v>
      </c>
      <c r="H59" s="20">
        <f t="shared" si="4"/>
        <v>5.7291666666666741E-2</v>
      </c>
      <c r="I59" s="66">
        <f>$B$70</f>
        <v>0.5</v>
      </c>
      <c r="J59" s="61" t="s">
        <v>27</v>
      </c>
      <c r="K59" s="20">
        <f t="shared" si="0"/>
        <v>2.864583333333337E-2</v>
      </c>
      <c r="L59" s="66">
        <f>$B$70</f>
        <v>0.5</v>
      </c>
      <c r="M59" s="61" t="s">
        <v>27</v>
      </c>
      <c r="N59" s="20">
        <f t="shared" si="1"/>
        <v>2.864583333333337E-2</v>
      </c>
      <c r="O59" s="66">
        <f>$B$76</f>
        <v>0</v>
      </c>
      <c r="P59" s="61" t="s">
        <v>67</v>
      </c>
      <c r="Q59" s="20">
        <f t="shared" si="2"/>
        <v>0</v>
      </c>
      <c r="R59" s="66">
        <f>$B$70</f>
        <v>0.5</v>
      </c>
      <c r="S59" s="61" t="s">
        <v>27</v>
      </c>
      <c r="T59" s="71">
        <f t="shared" si="3"/>
        <v>2.864583333333337E-2</v>
      </c>
    </row>
    <row r="60" spans="1:20" x14ac:dyDescent="0.25">
      <c r="A60" s="3">
        <v>58</v>
      </c>
      <c r="B60" s="20">
        <f>APA_WWW4!$M$31</f>
        <v>0</v>
      </c>
      <c r="C60" s="20">
        <f>APA_WWW4!$L$49</f>
        <v>0.45833333333333331</v>
      </c>
      <c r="D60" s="20">
        <f>APA_WWW4!$L$58</f>
        <v>1</v>
      </c>
      <c r="E60" s="20">
        <f>APA_WWW4!$M$62</f>
        <v>0.50000000000000067</v>
      </c>
      <c r="F60" s="20">
        <f>APA_WWW4!$M$64</f>
        <v>0.5</v>
      </c>
      <c r="G60" s="20">
        <f>APA_WWW4!$M$65</f>
        <v>0.5</v>
      </c>
      <c r="H60" s="20">
        <f t="shared" si="4"/>
        <v>0</v>
      </c>
      <c r="I60" s="66">
        <f>$B$71</f>
        <v>0.75</v>
      </c>
      <c r="J60" s="61" t="s">
        <v>28</v>
      </c>
      <c r="K60" s="20">
        <f t="shared" si="0"/>
        <v>0</v>
      </c>
      <c r="L60" s="66">
        <f>$B$75</f>
        <v>0</v>
      </c>
      <c r="M60" s="61" t="s">
        <v>29</v>
      </c>
      <c r="N60" s="20">
        <f t="shared" si="1"/>
        <v>0</v>
      </c>
      <c r="O60" s="66">
        <f>$B$75</f>
        <v>0</v>
      </c>
      <c r="P60" s="61" t="s">
        <v>29</v>
      </c>
      <c r="Q60" s="20">
        <f t="shared" si="2"/>
        <v>0</v>
      </c>
      <c r="R60" s="66">
        <f>$B$71</f>
        <v>0.75</v>
      </c>
      <c r="S60" s="61" t="s">
        <v>28</v>
      </c>
      <c r="T60" s="71">
        <f t="shared" si="3"/>
        <v>0</v>
      </c>
    </row>
    <row r="61" spans="1:20" x14ac:dyDescent="0.25">
      <c r="A61" s="3">
        <v>59</v>
      </c>
      <c r="B61" s="20">
        <f>APA_WWW4!$L$32</f>
        <v>0.75</v>
      </c>
      <c r="C61" s="20">
        <f>APA_WWW4!$M$49</f>
        <v>0.54166666666666674</v>
      </c>
      <c r="D61" s="20">
        <f>APA_WWW4!$L$58</f>
        <v>1</v>
      </c>
      <c r="E61" s="20">
        <f>APA_WWW4!$M$62</f>
        <v>0.50000000000000067</v>
      </c>
      <c r="F61" s="20">
        <f>APA_WWW4!$M$64</f>
        <v>0.5</v>
      </c>
      <c r="G61" s="20">
        <f>APA_WWW4!$M$65</f>
        <v>0.5</v>
      </c>
      <c r="H61" s="20">
        <f t="shared" si="4"/>
        <v>5.0781250000000076E-2</v>
      </c>
      <c r="I61" s="66">
        <f>$B$74</f>
        <v>0</v>
      </c>
      <c r="J61" s="61" t="s">
        <v>63</v>
      </c>
      <c r="K61" s="20">
        <f t="shared" si="0"/>
        <v>0</v>
      </c>
      <c r="L61" s="66">
        <f>$B$73</f>
        <v>0.5</v>
      </c>
      <c r="M61" s="61" t="s">
        <v>62</v>
      </c>
      <c r="N61" s="20">
        <f t="shared" si="1"/>
        <v>2.5390625000000038E-2</v>
      </c>
      <c r="O61" s="66">
        <f>$B$76</f>
        <v>0</v>
      </c>
      <c r="P61" s="61" t="s">
        <v>67</v>
      </c>
      <c r="Q61" s="20">
        <f t="shared" si="2"/>
        <v>0</v>
      </c>
      <c r="R61" s="66">
        <f>$B$69</f>
        <v>1</v>
      </c>
      <c r="S61" s="61" t="s">
        <v>66</v>
      </c>
      <c r="T61" s="71">
        <f t="shared" si="3"/>
        <v>5.0781250000000076E-2</v>
      </c>
    </row>
    <row r="62" spans="1:20" x14ac:dyDescent="0.25">
      <c r="A62" s="3">
        <v>60</v>
      </c>
      <c r="B62" s="20">
        <f>APA_WWW4!$M$32</f>
        <v>0.25</v>
      </c>
      <c r="C62" s="20">
        <f>APA_WWW4!$M$49</f>
        <v>0.54166666666666674</v>
      </c>
      <c r="D62" s="20">
        <f>APA_WWW4!$L$58</f>
        <v>1</v>
      </c>
      <c r="E62" s="20">
        <f>APA_WWW4!$M$62</f>
        <v>0.50000000000000067</v>
      </c>
      <c r="F62" s="20">
        <f>APA_WWW4!$M$64</f>
        <v>0.5</v>
      </c>
      <c r="G62" s="20">
        <f>APA_WWW4!$M$65</f>
        <v>0.5</v>
      </c>
      <c r="H62" s="20">
        <f t="shared" si="4"/>
        <v>1.6927083333333356E-2</v>
      </c>
      <c r="I62" s="66">
        <f>$B$72</f>
        <v>0.16666666666666666</v>
      </c>
      <c r="J62" s="61" t="s">
        <v>21</v>
      </c>
      <c r="K62" s="20">
        <f t="shared" si="0"/>
        <v>2.8211805555555594E-3</v>
      </c>
      <c r="L62" s="66">
        <f>$B$72</f>
        <v>0.16666666666666666</v>
      </c>
      <c r="M62" s="61" t="s">
        <v>21</v>
      </c>
      <c r="N62" s="20">
        <f t="shared" si="1"/>
        <v>2.8211805555555594E-3</v>
      </c>
      <c r="O62" s="66">
        <f>$B$72</f>
        <v>0.16666666666666666</v>
      </c>
      <c r="P62" s="61" t="s">
        <v>21</v>
      </c>
      <c r="Q62" s="20">
        <f t="shared" si="2"/>
        <v>2.8211805555555594E-3</v>
      </c>
      <c r="R62" s="66">
        <f>$B$69</f>
        <v>1</v>
      </c>
      <c r="S62" s="61" t="s">
        <v>66</v>
      </c>
      <c r="T62" s="71">
        <f t="shared" si="3"/>
        <v>1.6927083333333356E-2</v>
      </c>
    </row>
    <row r="63" spans="1:20" x14ac:dyDescent="0.25">
      <c r="A63" s="3">
        <v>61</v>
      </c>
      <c r="B63" s="20">
        <f>APA_WWW4!$L$33</f>
        <v>0</v>
      </c>
      <c r="C63" s="20">
        <f>APA_WWW4!$L$50</f>
        <v>0.5</v>
      </c>
      <c r="D63" s="20">
        <f>APA_WWW4!$M$58</f>
        <v>0</v>
      </c>
      <c r="E63" s="20">
        <f>APA_WWW4!$M$62</f>
        <v>0.50000000000000067</v>
      </c>
      <c r="F63" s="20">
        <f>APA_WWW4!$M$64</f>
        <v>0.5</v>
      </c>
      <c r="G63" s="20">
        <f>APA_WWW4!$M$65</f>
        <v>0.5</v>
      </c>
      <c r="H63" s="20">
        <f t="shared" si="4"/>
        <v>0</v>
      </c>
      <c r="I63" s="66">
        <f>$B$75</f>
        <v>0</v>
      </c>
      <c r="J63" s="61" t="s">
        <v>29</v>
      </c>
      <c r="K63" s="20">
        <f t="shared" si="0"/>
        <v>0</v>
      </c>
      <c r="L63" s="66">
        <f>$B$71</f>
        <v>0.75</v>
      </c>
      <c r="M63" s="61" t="s">
        <v>28</v>
      </c>
      <c r="N63" s="20">
        <f t="shared" si="1"/>
        <v>0</v>
      </c>
      <c r="O63" s="66">
        <f>$B$75</f>
        <v>0</v>
      </c>
      <c r="P63" s="61" t="s">
        <v>29</v>
      </c>
      <c r="Q63" s="20">
        <f t="shared" si="2"/>
        <v>0</v>
      </c>
      <c r="R63" s="66">
        <f>$B$71</f>
        <v>0.75</v>
      </c>
      <c r="S63" s="61" t="s">
        <v>28</v>
      </c>
      <c r="T63" s="71">
        <f t="shared" si="3"/>
        <v>0</v>
      </c>
    </row>
    <row r="64" spans="1:20" x14ac:dyDescent="0.25">
      <c r="A64" s="3">
        <v>62</v>
      </c>
      <c r="B64" s="20">
        <f>APA_WWW4!$M$33</f>
        <v>1</v>
      </c>
      <c r="C64" s="20">
        <f>APA_WWW4!$L$50</f>
        <v>0.5</v>
      </c>
      <c r="D64" s="20">
        <f>APA_WWW4!$M$58</f>
        <v>0</v>
      </c>
      <c r="E64" s="20">
        <f>APA_WWW4!$M$62</f>
        <v>0.50000000000000067</v>
      </c>
      <c r="F64" s="20">
        <f>APA_WWW4!$M$64</f>
        <v>0.5</v>
      </c>
      <c r="G64" s="20">
        <f>APA_WWW4!$M$65</f>
        <v>0.5</v>
      </c>
      <c r="H64" s="20">
        <f t="shared" si="4"/>
        <v>0</v>
      </c>
      <c r="I64" s="66">
        <f>$B$76</f>
        <v>0</v>
      </c>
      <c r="J64" s="61" t="s">
        <v>67</v>
      </c>
      <c r="K64" s="20">
        <f t="shared" si="0"/>
        <v>0</v>
      </c>
      <c r="L64" s="66">
        <f>$B$73</f>
        <v>0.5</v>
      </c>
      <c r="M64" s="61" t="s">
        <v>62</v>
      </c>
      <c r="N64" s="20">
        <f t="shared" si="1"/>
        <v>0</v>
      </c>
      <c r="O64" s="66">
        <f>$B$74</f>
        <v>0</v>
      </c>
      <c r="P64" s="61" t="s">
        <v>63</v>
      </c>
      <c r="Q64" s="20">
        <f t="shared" si="2"/>
        <v>0</v>
      </c>
      <c r="R64" s="66">
        <f>$B$69</f>
        <v>1</v>
      </c>
      <c r="S64" s="61" t="s">
        <v>66</v>
      </c>
      <c r="T64" s="71">
        <f t="shared" si="3"/>
        <v>0</v>
      </c>
    </row>
    <row r="65" spans="1:22" x14ac:dyDescent="0.25">
      <c r="A65" s="3">
        <v>63</v>
      </c>
      <c r="B65" s="20">
        <f>APA_WWW4!$L$34</f>
        <v>0</v>
      </c>
      <c r="C65" s="20">
        <f>APA_WWW4!$M$50</f>
        <v>0.5</v>
      </c>
      <c r="D65" s="20">
        <f>APA_WWW4!$M$58</f>
        <v>0</v>
      </c>
      <c r="E65" s="20">
        <f>APA_WWW4!$M$62</f>
        <v>0.50000000000000067</v>
      </c>
      <c r="F65" s="20">
        <f>APA_WWW4!$M$64</f>
        <v>0.5</v>
      </c>
      <c r="G65" s="20">
        <f>APA_WWW4!$M$65</f>
        <v>0.5</v>
      </c>
      <c r="H65" s="20">
        <f t="shared" si="4"/>
        <v>0</v>
      </c>
      <c r="I65" s="66">
        <f>$B$75</f>
        <v>0</v>
      </c>
      <c r="J65" s="61" t="s">
        <v>29</v>
      </c>
      <c r="K65" s="20">
        <f t="shared" si="0"/>
        <v>0</v>
      </c>
      <c r="L65" s="66">
        <f>$B$75</f>
        <v>0</v>
      </c>
      <c r="M65" s="61" t="s">
        <v>29</v>
      </c>
      <c r="N65" s="20">
        <f t="shared" si="1"/>
        <v>0</v>
      </c>
      <c r="O65" s="66">
        <f>$B$71</f>
        <v>0.75</v>
      </c>
      <c r="P65" s="61" t="s">
        <v>28</v>
      </c>
      <c r="Q65" s="20">
        <f t="shared" si="2"/>
        <v>0</v>
      </c>
      <c r="R65" s="66">
        <f>$B$71</f>
        <v>0.75</v>
      </c>
      <c r="S65" s="61" t="s">
        <v>28</v>
      </c>
      <c r="T65" s="71">
        <f t="shared" si="3"/>
        <v>0</v>
      </c>
    </row>
    <row r="66" spans="1:22" s="4" customFormat="1" x14ac:dyDescent="0.25">
      <c r="A66" s="4">
        <v>64</v>
      </c>
      <c r="B66" s="62">
        <f>APA_WWW4!$M$34</f>
        <v>1</v>
      </c>
      <c r="C66" s="62">
        <f>APA_WWW4!$M$50</f>
        <v>0.5</v>
      </c>
      <c r="D66" s="62">
        <f>APA_WWW4!$M$58</f>
        <v>0</v>
      </c>
      <c r="E66" s="62">
        <f>APA_WWW4!$M$62</f>
        <v>0.50000000000000067</v>
      </c>
      <c r="F66" s="62">
        <f>APA_WWW4!$M$64</f>
        <v>0.5</v>
      </c>
      <c r="G66" s="62">
        <f>APA_WWW4!$M$65</f>
        <v>0.5</v>
      </c>
      <c r="H66" s="62">
        <f t="shared" si="4"/>
        <v>0</v>
      </c>
      <c r="I66" s="85">
        <f>$B$76</f>
        <v>0</v>
      </c>
      <c r="J66" s="63">
        <v>0</v>
      </c>
      <c r="K66" s="62">
        <f t="shared" si="0"/>
        <v>0</v>
      </c>
      <c r="L66" s="85">
        <f>$B$74</f>
        <v>0</v>
      </c>
      <c r="M66" s="63" t="s">
        <v>63</v>
      </c>
      <c r="N66" s="62">
        <f t="shared" si="1"/>
        <v>0</v>
      </c>
      <c r="O66" s="85">
        <f>$B$73</f>
        <v>0.5</v>
      </c>
      <c r="P66" s="63" t="s">
        <v>62</v>
      </c>
      <c r="Q66" s="62">
        <f t="shared" si="2"/>
        <v>0</v>
      </c>
      <c r="R66" s="66">
        <f>$B$69</f>
        <v>1</v>
      </c>
      <c r="S66" s="61" t="s">
        <v>66</v>
      </c>
      <c r="T66" s="155">
        <f t="shared" si="3"/>
        <v>0</v>
      </c>
    </row>
    <row r="67" spans="1:22" x14ac:dyDescent="0.25">
      <c r="B67" s="159"/>
      <c r="C67" s="159"/>
      <c r="D67" s="159"/>
      <c r="E67" s="159"/>
      <c r="F67" s="159"/>
      <c r="G67" s="159"/>
      <c r="H67" s="159">
        <f>SUM(H3:H66)</f>
        <v>1</v>
      </c>
      <c r="I67" s="160"/>
      <c r="J67" s="159"/>
      <c r="K67" s="20">
        <f>SUM(K3:K66)</f>
        <v>0.375</v>
      </c>
      <c r="L67" s="161"/>
      <c r="M67" s="159"/>
      <c r="N67" s="20">
        <f>SUM(N3:N66)</f>
        <v>0.37500000000000006</v>
      </c>
      <c r="O67" s="161"/>
      <c r="P67" s="159"/>
      <c r="Q67" s="20">
        <f>SUM(Q3:Q66)</f>
        <v>0.37500000000000006</v>
      </c>
      <c r="R67" s="161"/>
      <c r="S67" s="159"/>
      <c r="T67" s="71">
        <f>SUM(T3:T66)</f>
        <v>0.37500000000000006</v>
      </c>
      <c r="V67" s="179">
        <f>K67+N67+Q67+T67</f>
        <v>1.5</v>
      </c>
    </row>
    <row r="68" spans="1:22" ht="16.5" thickBot="1" x14ac:dyDescent="0.3">
      <c r="B68" s="159"/>
      <c r="C68" s="159"/>
      <c r="D68" s="159"/>
      <c r="E68" s="159"/>
      <c r="F68" s="159"/>
      <c r="G68" s="159"/>
      <c r="H68" s="159"/>
      <c r="I68" s="160"/>
      <c r="J68" s="159"/>
      <c r="K68" s="20">
        <f>ROUND(K67,13)</f>
        <v>0.375</v>
      </c>
      <c r="L68" s="20">
        <f t="shared" ref="L68:T68" si="5">ROUND(L67,13)</f>
        <v>0</v>
      </c>
      <c r="M68" s="20">
        <f t="shared" si="5"/>
        <v>0</v>
      </c>
      <c r="N68" s="20">
        <f t="shared" si="5"/>
        <v>0.375</v>
      </c>
      <c r="O68" s="20">
        <f t="shared" si="5"/>
        <v>0</v>
      </c>
      <c r="P68" s="20">
        <f t="shared" si="5"/>
        <v>0</v>
      </c>
      <c r="Q68" s="20">
        <f t="shared" si="5"/>
        <v>0.375</v>
      </c>
      <c r="R68" s="20">
        <f t="shared" si="5"/>
        <v>0</v>
      </c>
      <c r="S68" s="20">
        <f t="shared" si="5"/>
        <v>0</v>
      </c>
      <c r="T68" s="20">
        <f t="shared" si="5"/>
        <v>0.375</v>
      </c>
    </row>
    <row r="69" spans="1:22" x14ac:dyDescent="0.25">
      <c r="A69" s="180" t="s">
        <v>26</v>
      </c>
      <c r="B69" s="181">
        <f>1</f>
        <v>1</v>
      </c>
      <c r="C69" s="159"/>
      <c r="D69" s="159"/>
      <c r="E69" s="159"/>
      <c r="F69" s="159"/>
      <c r="G69" s="159"/>
      <c r="H69" s="159"/>
      <c r="I69" s="160"/>
      <c r="J69" s="159" t="s">
        <v>64</v>
      </c>
      <c r="K69" s="77">
        <f>K68/($B$69+$B$73+$B$74)</f>
        <v>0.25</v>
      </c>
      <c r="L69" s="78"/>
      <c r="M69" s="77"/>
      <c r="N69" s="77">
        <f>N68/($B$69+$B$73+$B$74)</f>
        <v>0.25</v>
      </c>
      <c r="O69" s="78"/>
      <c r="P69" s="77"/>
      <c r="Q69" s="77">
        <f>Q68/($B$69+$B$73+$B$74)</f>
        <v>0.25</v>
      </c>
      <c r="R69" s="78"/>
      <c r="S69" s="77"/>
      <c r="T69" s="77">
        <f>T68/($B$69+$B$73+$B$74)</f>
        <v>0.25</v>
      </c>
      <c r="U69" s="162">
        <f>K69+N69+Q69+T69</f>
        <v>1</v>
      </c>
    </row>
    <row r="70" spans="1:22" x14ac:dyDescent="0.25">
      <c r="A70" s="16" t="s">
        <v>27</v>
      </c>
      <c r="B70" s="182">
        <f>($B$69+$B$73+$B$74)/3</f>
        <v>0.5</v>
      </c>
      <c r="K70" s="162"/>
      <c r="L70" s="163"/>
      <c r="M70" s="162"/>
      <c r="N70" s="162"/>
      <c r="O70" s="163"/>
      <c r="P70" s="162"/>
      <c r="Q70" s="162"/>
      <c r="R70" s="163"/>
      <c r="S70" s="162"/>
      <c r="T70" s="165"/>
      <c r="U70" s="162"/>
    </row>
    <row r="71" spans="1:22" x14ac:dyDescent="0.25">
      <c r="A71" s="16" t="s">
        <v>28</v>
      </c>
      <c r="B71" s="182">
        <f>($B$69+$B$73)/2</f>
        <v>0.75</v>
      </c>
    </row>
    <row r="72" spans="1:22" x14ac:dyDescent="0.25">
      <c r="A72" s="16" t="s">
        <v>21</v>
      </c>
      <c r="B72" s="183">
        <f>($B$73+$B$74)/3</f>
        <v>0.16666666666666666</v>
      </c>
    </row>
    <row r="73" spans="1:22" x14ac:dyDescent="0.25">
      <c r="A73" s="16" t="s">
        <v>22</v>
      </c>
      <c r="B73" s="183">
        <f>APA_WWW4!$B$68</f>
        <v>0.5</v>
      </c>
    </row>
    <row r="74" spans="1:22" x14ac:dyDescent="0.25">
      <c r="A74" s="16" t="s">
        <v>23</v>
      </c>
      <c r="B74" s="183">
        <f>APA_WWW4!$B$69</f>
        <v>0</v>
      </c>
    </row>
    <row r="75" spans="1:22" x14ac:dyDescent="0.25">
      <c r="A75" s="16" t="s">
        <v>29</v>
      </c>
      <c r="B75" s="183">
        <f>$B$74/2</f>
        <v>0</v>
      </c>
    </row>
    <row r="76" spans="1:22" ht="16.5" thickBot="1" x14ac:dyDescent="0.3">
      <c r="A76" s="18" t="s">
        <v>30</v>
      </c>
      <c r="B76" s="184">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JKja8y90r589saiY+1LB/vJeEMW+/oOUj8C6UApjE/KPOfAWJ3GO4tMvbmP+mWZDtvtwhEmOi8t5AoLCYNJQiQ==" saltValue="/yh55anlKeX/8pdlhTyLXg==" spinCount="100000" sheet="1" objects="1" scenarios="1"/>
  <mergeCells count="1">
    <mergeCell ref="H1:H2"/>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16"/>
  <dimension ref="A1:T110"/>
  <sheetViews>
    <sheetView zoomScale="85" zoomScaleNormal="80" workbookViewId="0">
      <pane xSplit="3" ySplit="2" topLeftCell="D3" activePane="bottomRight" state="frozen"/>
      <selection pane="topRight" activeCell="H1" sqref="H1"/>
      <selection pane="bottomLeft" activeCell="A3" sqref="A3"/>
      <selection pane="bottomRight" activeCell="J3" sqref="J3:O65"/>
    </sheetView>
  </sheetViews>
  <sheetFormatPr baseColWidth="10" defaultColWidth="10.875" defaultRowHeight="15.75" x14ac:dyDescent="0.25"/>
  <cols>
    <col min="1" max="1" width="10.875" style="25"/>
    <col min="2" max="2" width="17.625" style="25" bestFit="1" customWidth="1"/>
    <col min="3" max="3" width="21" style="25" hidden="1" customWidth="1"/>
    <col min="4" max="4" width="17.875" style="25" bestFit="1" customWidth="1"/>
    <col min="5" max="5" width="19" style="25" bestFit="1" customWidth="1"/>
    <col min="6" max="9" width="20.87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172"/>
      <c r="E1" s="172"/>
      <c r="F1" s="306" t="s">
        <v>0</v>
      </c>
      <c r="G1" s="306"/>
      <c r="H1" s="306" t="s">
        <v>1</v>
      </c>
      <c r="I1" s="306"/>
      <c r="J1" s="313" t="s">
        <v>8</v>
      </c>
      <c r="K1" s="314"/>
      <c r="L1" s="313" t="s">
        <v>6</v>
      </c>
      <c r="M1" s="314"/>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106" t="s">
        <v>47</v>
      </c>
      <c r="K2" s="107" t="s">
        <v>48</v>
      </c>
      <c r="L2" s="106" t="s">
        <v>49</v>
      </c>
      <c r="M2" s="107" t="s">
        <v>50</v>
      </c>
      <c r="N2" s="73" t="s">
        <v>51</v>
      </c>
      <c r="O2" s="73" t="s">
        <v>52</v>
      </c>
      <c r="P2" s="73" t="s">
        <v>17</v>
      </c>
      <c r="Q2" s="74" t="s">
        <v>20</v>
      </c>
      <c r="R2" s="74" t="s">
        <v>18</v>
      </c>
      <c r="S2" s="29" t="s">
        <v>19</v>
      </c>
      <c r="T2" s="74"/>
    </row>
    <row r="3" spans="1:20" x14ac:dyDescent="0.25">
      <c r="A3" s="307" t="s">
        <v>55</v>
      </c>
      <c r="B3" s="25">
        <v>1</v>
      </c>
      <c r="D3" s="25">
        <v>2</v>
      </c>
      <c r="E3" s="25">
        <v>3</v>
      </c>
      <c r="F3" s="88">
        <f>$B$68*$B$108</f>
        <v>0.5</v>
      </c>
      <c r="G3" s="82">
        <f>$B$68*$B$109</f>
        <v>0.5</v>
      </c>
      <c r="H3" s="82">
        <f>$B$69*$B$108</f>
        <v>0</v>
      </c>
      <c r="I3" s="89">
        <f>$B$69*$B$109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28">
        <f>PRODUCT(NodeProb_WWW3!C3:G3)</f>
        <v>0</v>
      </c>
      <c r="R3" s="28">
        <f>$P3*$Q3</f>
        <v>0</v>
      </c>
      <c r="S3" s="302">
        <f>SUM(R3:R34)</f>
        <v>6.7708333333333315E-2</v>
      </c>
    </row>
    <row r="4" spans="1:20" x14ac:dyDescent="0.25">
      <c r="A4" s="307"/>
      <c r="B4" s="25">
        <v>2</v>
      </c>
      <c r="D4" s="25">
        <v>2</v>
      </c>
      <c r="E4" s="25">
        <v>3</v>
      </c>
      <c r="F4" s="90">
        <f>$B$72*$B$108</f>
        <v>0.75</v>
      </c>
      <c r="G4" s="28">
        <f>$B$72*$B$109</f>
        <v>0.75</v>
      </c>
      <c r="H4" s="28">
        <f>$B$74*$B$108</f>
        <v>0</v>
      </c>
      <c r="I4" s="91">
        <f>$B$74*$B$109</f>
        <v>0</v>
      </c>
      <c r="J4" s="28">
        <f t="shared" si="0"/>
        <v>0</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0.5</v>
      </c>
      <c r="M4" s="30">
        <f t="shared" si="2"/>
        <v>0.5</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0.375</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0.375</v>
      </c>
      <c r="P4" s="28">
        <f t="shared" si="3"/>
        <v>0.75</v>
      </c>
      <c r="Q4" s="28">
        <f>PRODUCT(NodeProb_WWW3!C5:G5)</f>
        <v>0</v>
      </c>
      <c r="R4" s="28">
        <f t="shared" ref="R4:R65" si="7">$P4*$Q4</f>
        <v>0</v>
      </c>
      <c r="S4" s="302"/>
    </row>
    <row r="5" spans="1:20" x14ac:dyDescent="0.25">
      <c r="A5" s="307"/>
      <c r="B5" s="25">
        <v>3</v>
      </c>
      <c r="D5" s="25">
        <v>2</v>
      </c>
      <c r="E5" s="25">
        <v>3</v>
      </c>
      <c r="F5" s="90">
        <f>$B$73*$B$108</f>
        <v>0.16666666666666666</v>
      </c>
      <c r="G5" s="28">
        <f>$B$68*$B$109</f>
        <v>0.5</v>
      </c>
      <c r="H5" s="28">
        <f>0*$B$108</f>
        <v>0</v>
      </c>
      <c r="I5" s="91">
        <f>$B$73*$B$109</f>
        <v>0.16666666666666666</v>
      </c>
      <c r="J5" s="28">
        <f t="shared" si="0"/>
        <v>0</v>
      </c>
      <c r="K5" s="28">
        <f t="shared" si="1"/>
        <v>0.33333333333333337</v>
      </c>
      <c r="L5" s="108">
        <f t="shared" si="4"/>
        <v>0.24999999999999994</v>
      </c>
      <c r="M5" s="30">
        <f t="shared" si="2"/>
        <v>0.75</v>
      </c>
      <c r="N5" s="28">
        <f t="shared" si="5"/>
        <v>4.1666666666666657E-2</v>
      </c>
      <c r="O5" s="28">
        <f t="shared" si="6"/>
        <v>8.3333333333333329E-2</v>
      </c>
      <c r="P5" s="28">
        <f t="shared" si="3"/>
        <v>0.12499999999999999</v>
      </c>
      <c r="Q5" s="28">
        <f>PRODUCT(NodeProb_WWW3!C7:G7)</f>
        <v>6.7708333333333245E-2</v>
      </c>
      <c r="R5" s="28">
        <f t="shared" si="7"/>
        <v>8.4635416666666539E-3</v>
      </c>
      <c r="S5" s="302"/>
    </row>
    <row r="6" spans="1:20" x14ac:dyDescent="0.25">
      <c r="A6" s="307"/>
      <c r="B6" s="25">
        <v>4</v>
      </c>
      <c r="D6" s="25">
        <v>2</v>
      </c>
      <c r="E6" s="25">
        <v>3</v>
      </c>
      <c r="F6" s="90">
        <f>$B$74*$B$108</f>
        <v>0</v>
      </c>
      <c r="G6" s="28">
        <f>$B$71*$B$109</f>
        <v>0.5</v>
      </c>
      <c r="H6" s="28">
        <f>0*$B$108</f>
        <v>0</v>
      </c>
      <c r="I6" s="91">
        <f>$B$74*$B$109</f>
        <v>0</v>
      </c>
      <c r="J6" s="28">
        <f t="shared" si="0"/>
        <v>0</v>
      </c>
      <c r="K6" s="28">
        <f t="shared" si="1"/>
        <v>0.5</v>
      </c>
      <c r="L6" s="108">
        <f t="shared" si="4"/>
        <v>0</v>
      </c>
      <c r="M6" s="30">
        <f t="shared" si="2"/>
        <v>1</v>
      </c>
      <c r="N6" s="28">
        <f t="shared" si="5"/>
        <v>0</v>
      </c>
      <c r="O6" s="28">
        <f t="shared" si="6"/>
        <v>0</v>
      </c>
      <c r="P6" s="28">
        <f t="shared" si="3"/>
        <v>0</v>
      </c>
      <c r="Q6" s="28">
        <f>PRODUCT(NodeProb_WWW3!C9:G9)</f>
        <v>5.7291666666666602E-2</v>
      </c>
      <c r="R6" s="28">
        <f t="shared" si="7"/>
        <v>0</v>
      </c>
      <c r="S6" s="302"/>
    </row>
    <row r="7" spans="1:20" x14ac:dyDescent="0.25">
      <c r="A7" s="307"/>
      <c r="B7" s="25">
        <v>5</v>
      </c>
      <c r="D7" s="25">
        <v>1</v>
      </c>
      <c r="E7" s="25">
        <v>4</v>
      </c>
      <c r="F7" s="90">
        <f>$B$71*$B$107</f>
        <v>0.5</v>
      </c>
      <c r="G7" s="28">
        <f>$B$74*$B$110</f>
        <v>0</v>
      </c>
      <c r="H7" s="28">
        <f>$B$74*$B$107</f>
        <v>0</v>
      </c>
      <c r="I7" s="91">
        <f>0*$B$110</f>
        <v>0</v>
      </c>
      <c r="J7" s="28">
        <f t="shared" si="0"/>
        <v>0.5</v>
      </c>
      <c r="K7" s="28">
        <f t="shared" si="1"/>
        <v>0</v>
      </c>
      <c r="L7" s="108">
        <f t="shared" si="4"/>
        <v>1</v>
      </c>
      <c r="M7" s="30">
        <f t="shared" si="2"/>
        <v>0</v>
      </c>
      <c r="N7" s="28">
        <f t="shared" si="5"/>
        <v>0</v>
      </c>
      <c r="O7" s="28">
        <f t="shared" si="6"/>
        <v>0</v>
      </c>
      <c r="P7" s="28">
        <f t="shared" si="3"/>
        <v>0</v>
      </c>
      <c r="Q7" s="28">
        <f>PRODUCT(NodeProb_WWW3!C11:G11)</f>
        <v>5.7291666666666741E-2</v>
      </c>
      <c r="R7" s="28">
        <f t="shared" si="7"/>
        <v>0</v>
      </c>
      <c r="S7" s="302"/>
    </row>
    <row r="8" spans="1:20" x14ac:dyDescent="0.25">
      <c r="A8" s="307"/>
      <c r="B8" s="25">
        <v>6</v>
      </c>
      <c r="D8" s="25">
        <v>1</v>
      </c>
      <c r="E8" s="25">
        <v>4</v>
      </c>
      <c r="F8" s="90">
        <f>$B$68*$B$107</f>
        <v>0.5</v>
      </c>
      <c r="G8" s="28">
        <f>$B$73*$B$110</f>
        <v>0.16666666666666666</v>
      </c>
      <c r="H8" s="28">
        <f>$B$73*$B$107</f>
        <v>0.16666666666666666</v>
      </c>
      <c r="I8" s="91">
        <f>0*$B$110</f>
        <v>0</v>
      </c>
      <c r="J8" s="28">
        <f t="shared" si="0"/>
        <v>0.33333333333333337</v>
      </c>
      <c r="K8" s="28">
        <f t="shared" si="1"/>
        <v>0</v>
      </c>
      <c r="L8" s="108">
        <f t="shared" si="4"/>
        <v>0.75</v>
      </c>
      <c r="M8" s="30">
        <f t="shared" si="2"/>
        <v>0.25</v>
      </c>
      <c r="N8" s="28">
        <f t="shared" si="5"/>
        <v>8.3333333333333329E-2</v>
      </c>
      <c r="O8" s="28">
        <f t="shared" si="6"/>
        <v>4.1666666666666657E-2</v>
      </c>
      <c r="P8" s="28">
        <f t="shared" si="3"/>
        <v>0.12499999999999999</v>
      </c>
      <c r="Q8" s="28">
        <f>PRODUCT(NodeProb_WWW3!C13:G13)</f>
        <v>6.7708333333333426E-2</v>
      </c>
      <c r="R8" s="28">
        <f t="shared" si="7"/>
        <v>8.4635416666666765E-3</v>
      </c>
      <c r="S8" s="302"/>
    </row>
    <row r="9" spans="1:20" x14ac:dyDescent="0.25">
      <c r="A9" s="307"/>
      <c r="B9" s="25">
        <v>7</v>
      </c>
      <c r="D9" s="25">
        <v>1</v>
      </c>
      <c r="E9" s="25">
        <v>4</v>
      </c>
      <c r="F9" s="90">
        <f>$B$72*$B$107</f>
        <v>0.75</v>
      </c>
      <c r="G9" s="28">
        <f>$B$72*$B$110</f>
        <v>0.75</v>
      </c>
      <c r="H9" s="28">
        <f>$B$74*$B$107</f>
        <v>0</v>
      </c>
      <c r="I9" s="91">
        <f>$B$74*$B$110</f>
        <v>0</v>
      </c>
      <c r="J9" s="28">
        <f t="shared" si="0"/>
        <v>0</v>
      </c>
      <c r="K9" s="28">
        <f t="shared" si="1"/>
        <v>0</v>
      </c>
      <c r="L9" s="108">
        <f t="shared" si="4"/>
        <v>0.5</v>
      </c>
      <c r="M9" s="30">
        <f t="shared" si="2"/>
        <v>0.5</v>
      </c>
      <c r="N9" s="28">
        <f t="shared" si="5"/>
        <v>0.375</v>
      </c>
      <c r="O9" s="28">
        <f t="shared" si="6"/>
        <v>0.375</v>
      </c>
      <c r="P9" s="28">
        <f t="shared" si="3"/>
        <v>0.75</v>
      </c>
      <c r="Q9" s="28">
        <f>PRODUCT(NodeProb_WWW3!C15:G15)</f>
        <v>0</v>
      </c>
      <c r="R9" s="28">
        <f t="shared" si="7"/>
        <v>0</v>
      </c>
      <c r="S9" s="302"/>
    </row>
    <row r="10" spans="1:20" s="29" customFormat="1" x14ac:dyDescent="0.25">
      <c r="A10" s="307"/>
      <c r="B10" s="29">
        <v>8</v>
      </c>
      <c r="D10" s="29">
        <v>1</v>
      </c>
      <c r="E10" s="29">
        <v>4</v>
      </c>
      <c r="F10" s="92">
        <f>$B$68*$B$107</f>
        <v>0.5</v>
      </c>
      <c r="G10" s="30">
        <f>$B$68*$B$110</f>
        <v>0.5</v>
      </c>
      <c r="H10" s="30">
        <f>$B$69*$B$107</f>
        <v>0</v>
      </c>
      <c r="I10" s="93">
        <f>$B$69*$B$110</f>
        <v>0</v>
      </c>
      <c r="J10" s="28">
        <f t="shared" si="0"/>
        <v>0</v>
      </c>
      <c r="K10" s="28">
        <f t="shared" si="1"/>
        <v>0</v>
      </c>
      <c r="L10" s="108">
        <f t="shared" si="4"/>
        <v>0.5</v>
      </c>
      <c r="M10" s="30">
        <f t="shared" si="2"/>
        <v>0.5</v>
      </c>
      <c r="N10" s="28">
        <f t="shared" si="5"/>
        <v>0.25</v>
      </c>
      <c r="O10" s="28">
        <f t="shared" si="6"/>
        <v>0.25</v>
      </c>
      <c r="P10" s="30">
        <f t="shared" si="3"/>
        <v>0.5</v>
      </c>
      <c r="Q10" s="30">
        <f>PRODUCT(NodeProb_WWW3!C17:G17)</f>
        <v>0</v>
      </c>
      <c r="R10" s="30">
        <f t="shared" si="7"/>
        <v>0</v>
      </c>
      <c r="S10" s="302"/>
    </row>
    <row r="11" spans="1:20" x14ac:dyDescent="0.25">
      <c r="A11" s="307"/>
      <c r="B11" s="25">
        <v>9</v>
      </c>
      <c r="D11" s="25">
        <v>2</v>
      </c>
      <c r="E11" s="25">
        <v>4</v>
      </c>
      <c r="F11" s="88">
        <f>$B$68*$B$108</f>
        <v>0.5</v>
      </c>
      <c r="G11" s="82">
        <f>$B$68*$B$110</f>
        <v>0.5</v>
      </c>
      <c r="H11" s="82">
        <f>$B$69*$B$108</f>
        <v>0</v>
      </c>
      <c r="I11" s="89">
        <f>$B$69*$B$110</f>
        <v>0</v>
      </c>
      <c r="J11" s="28">
        <f t="shared" si="0"/>
        <v>0</v>
      </c>
      <c r="K11" s="28">
        <f t="shared" si="1"/>
        <v>0</v>
      </c>
      <c r="L11" s="108">
        <f t="shared" si="4"/>
        <v>0.5</v>
      </c>
      <c r="M11" s="30">
        <f t="shared" si="2"/>
        <v>0.5</v>
      </c>
      <c r="N11" s="28">
        <f t="shared" si="5"/>
        <v>0.25</v>
      </c>
      <c r="O11" s="28">
        <f t="shared" si="6"/>
        <v>0.25</v>
      </c>
      <c r="P11" s="28">
        <f t="shared" si="3"/>
        <v>0.5</v>
      </c>
      <c r="Q11" s="28">
        <f>PRODUCT(NodeProb_WWW3!C19:G19)</f>
        <v>0</v>
      </c>
      <c r="R11" s="28">
        <f t="shared" si="7"/>
        <v>0</v>
      </c>
      <c r="S11" s="302"/>
    </row>
    <row r="12" spans="1:20" x14ac:dyDescent="0.25">
      <c r="A12" s="307"/>
      <c r="B12" s="25">
        <v>10</v>
      </c>
      <c r="D12" s="25">
        <v>2</v>
      </c>
      <c r="E12" s="25">
        <v>4</v>
      </c>
      <c r="F12" s="90">
        <f>$B$72*$B$108</f>
        <v>0.75</v>
      </c>
      <c r="G12" s="28">
        <f>$B$72*$B$110</f>
        <v>0.75</v>
      </c>
      <c r="H12" s="28">
        <f>$B$74*$B$108</f>
        <v>0</v>
      </c>
      <c r="I12" s="91">
        <f>$B$74*$B$110</f>
        <v>0</v>
      </c>
      <c r="J12" s="28">
        <f t="shared" si="0"/>
        <v>0</v>
      </c>
      <c r="K12" s="28">
        <f t="shared" si="1"/>
        <v>0</v>
      </c>
      <c r="L12" s="108">
        <f t="shared" si="4"/>
        <v>0.5</v>
      </c>
      <c r="M12" s="30">
        <f t="shared" si="2"/>
        <v>0.5</v>
      </c>
      <c r="N12" s="28">
        <f t="shared" si="5"/>
        <v>0.375</v>
      </c>
      <c r="O12" s="28">
        <f t="shared" si="6"/>
        <v>0.375</v>
      </c>
      <c r="P12" s="28">
        <f t="shared" si="3"/>
        <v>0.75</v>
      </c>
      <c r="Q12" s="28">
        <f>PRODUCT(NodeProb_WWW3!C21:G21)</f>
        <v>0</v>
      </c>
      <c r="R12" s="28">
        <f t="shared" si="7"/>
        <v>0</v>
      </c>
      <c r="S12" s="302"/>
    </row>
    <row r="13" spans="1:20" x14ac:dyDescent="0.25">
      <c r="A13" s="307"/>
      <c r="B13" s="25">
        <v>11</v>
      </c>
      <c r="D13" s="25">
        <v>2</v>
      </c>
      <c r="E13" s="25">
        <v>4</v>
      </c>
      <c r="F13" s="90">
        <f>$B$73*$B$108</f>
        <v>0.16666666666666666</v>
      </c>
      <c r="G13" s="28">
        <f>$B$68*$B$110</f>
        <v>0.5</v>
      </c>
      <c r="H13" s="28">
        <f>0*$B$108</f>
        <v>0</v>
      </c>
      <c r="I13" s="91">
        <f>$B$73*$B$110</f>
        <v>0.16666666666666666</v>
      </c>
      <c r="J13" s="28">
        <f t="shared" si="0"/>
        <v>0</v>
      </c>
      <c r="K13" s="28">
        <f t="shared" si="1"/>
        <v>0.33333333333333337</v>
      </c>
      <c r="L13" s="108">
        <f t="shared" si="4"/>
        <v>0.24999999999999994</v>
      </c>
      <c r="M13" s="30">
        <f t="shared" si="2"/>
        <v>0.75</v>
      </c>
      <c r="N13" s="28">
        <f t="shared" si="5"/>
        <v>4.1666666666666657E-2</v>
      </c>
      <c r="O13" s="28">
        <f t="shared" si="6"/>
        <v>8.3333333333333329E-2</v>
      </c>
      <c r="P13" s="28">
        <f t="shared" si="3"/>
        <v>0.12499999999999999</v>
      </c>
      <c r="Q13" s="28">
        <f>PRODUCT(NodeProb_WWW3!C23:G23)</f>
        <v>6.7708333333333245E-2</v>
      </c>
      <c r="R13" s="28">
        <f t="shared" si="7"/>
        <v>8.4635416666666539E-3</v>
      </c>
      <c r="S13" s="302"/>
    </row>
    <row r="14" spans="1:20" x14ac:dyDescent="0.25">
      <c r="A14" s="307"/>
      <c r="B14" s="25">
        <v>12</v>
      </c>
      <c r="D14" s="25">
        <v>2</v>
      </c>
      <c r="E14" s="25">
        <v>4</v>
      </c>
      <c r="F14" s="90">
        <f>$B$74*$B$108</f>
        <v>0</v>
      </c>
      <c r="G14" s="28">
        <f>$B$71*$B$110</f>
        <v>0.5</v>
      </c>
      <c r="H14" s="28">
        <f>0*$B$108</f>
        <v>0</v>
      </c>
      <c r="I14" s="91">
        <f>$B$74*$B$110</f>
        <v>0</v>
      </c>
      <c r="J14" s="28">
        <f t="shared" si="0"/>
        <v>0</v>
      </c>
      <c r="K14" s="28">
        <f t="shared" si="1"/>
        <v>0.5</v>
      </c>
      <c r="L14" s="108">
        <f t="shared" si="4"/>
        <v>0</v>
      </c>
      <c r="M14" s="30">
        <f t="shared" si="2"/>
        <v>1</v>
      </c>
      <c r="N14" s="28">
        <f t="shared" si="5"/>
        <v>0</v>
      </c>
      <c r="O14" s="28">
        <f t="shared" si="6"/>
        <v>0</v>
      </c>
      <c r="P14" s="28">
        <f t="shared" si="3"/>
        <v>0</v>
      </c>
      <c r="Q14" s="28">
        <f>PRODUCT(NodeProb_WWW3!C25:G25)</f>
        <v>5.7291666666666602E-2</v>
      </c>
      <c r="R14" s="28">
        <f t="shared" si="7"/>
        <v>0</v>
      </c>
      <c r="S14" s="302"/>
    </row>
    <row r="15" spans="1:20" x14ac:dyDescent="0.25">
      <c r="A15" s="307"/>
      <c r="B15" s="25">
        <v>13</v>
      </c>
      <c r="D15" s="25">
        <v>1</v>
      </c>
      <c r="E15" s="25">
        <v>3</v>
      </c>
      <c r="F15" s="90">
        <f>$B$71*$B$107</f>
        <v>0.5</v>
      </c>
      <c r="G15" s="28">
        <f>$B$74*$B$109</f>
        <v>0</v>
      </c>
      <c r="H15" s="28">
        <f>$B$74*$B$107</f>
        <v>0</v>
      </c>
      <c r="I15" s="91">
        <f>0*$B$109</f>
        <v>0</v>
      </c>
      <c r="J15" s="28">
        <f t="shared" si="0"/>
        <v>0.5</v>
      </c>
      <c r="K15" s="28">
        <f t="shared" si="1"/>
        <v>0</v>
      </c>
      <c r="L15" s="108">
        <f t="shared" si="4"/>
        <v>1</v>
      </c>
      <c r="M15" s="30">
        <f t="shared" si="2"/>
        <v>0</v>
      </c>
      <c r="N15" s="28">
        <f t="shared" si="5"/>
        <v>0</v>
      </c>
      <c r="O15" s="28">
        <f t="shared" si="6"/>
        <v>0</v>
      </c>
      <c r="P15" s="28">
        <f t="shared" si="3"/>
        <v>0</v>
      </c>
      <c r="Q15" s="28">
        <f>PRODUCT(NodeProb_WWW3!C27:G27)</f>
        <v>5.7291666666666741E-2</v>
      </c>
      <c r="R15" s="28">
        <f t="shared" si="7"/>
        <v>0</v>
      </c>
      <c r="S15" s="302"/>
    </row>
    <row r="16" spans="1:20" x14ac:dyDescent="0.25">
      <c r="A16" s="307"/>
      <c r="B16" s="25">
        <v>14</v>
      </c>
      <c r="D16" s="25">
        <v>1</v>
      </c>
      <c r="E16" s="25">
        <v>3</v>
      </c>
      <c r="F16" s="90">
        <f>$B$68*$B$107</f>
        <v>0.5</v>
      </c>
      <c r="G16" s="28">
        <f>$B$73*$B$109</f>
        <v>0.16666666666666666</v>
      </c>
      <c r="H16" s="28">
        <f>$B$73*$B$107</f>
        <v>0.16666666666666666</v>
      </c>
      <c r="I16" s="91">
        <f>0*$B$109</f>
        <v>0</v>
      </c>
      <c r="J16" s="28">
        <f t="shared" si="0"/>
        <v>0.33333333333333337</v>
      </c>
      <c r="K16" s="28">
        <f t="shared" si="1"/>
        <v>0</v>
      </c>
      <c r="L16" s="108">
        <f t="shared" si="4"/>
        <v>0.75</v>
      </c>
      <c r="M16" s="30">
        <f t="shared" si="2"/>
        <v>0.25</v>
      </c>
      <c r="N16" s="28">
        <f t="shared" si="5"/>
        <v>8.3333333333333329E-2</v>
      </c>
      <c r="O16" s="28">
        <f t="shared" si="6"/>
        <v>4.1666666666666657E-2</v>
      </c>
      <c r="P16" s="28">
        <f t="shared" si="3"/>
        <v>0.12499999999999999</v>
      </c>
      <c r="Q16" s="28">
        <f>PRODUCT(NodeProb_WWW3!C29:G29)</f>
        <v>6.7708333333333426E-2</v>
      </c>
      <c r="R16" s="28">
        <f t="shared" si="7"/>
        <v>8.4635416666666765E-3</v>
      </c>
      <c r="S16" s="302"/>
    </row>
    <row r="17" spans="1:19" x14ac:dyDescent="0.25">
      <c r="A17" s="307"/>
      <c r="B17" s="25">
        <v>15</v>
      </c>
      <c r="D17" s="25">
        <v>1</v>
      </c>
      <c r="E17" s="25">
        <v>3</v>
      </c>
      <c r="F17" s="90">
        <f>$B$72*$B$107</f>
        <v>0.75</v>
      </c>
      <c r="G17" s="28">
        <f>$B$72*$B$109</f>
        <v>0.75</v>
      </c>
      <c r="H17" s="28">
        <f>$B$74*$B$107</f>
        <v>0</v>
      </c>
      <c r="I17" s="91">
        <f>$B$74*$B$109</f>
        <v>0</v>
      </c>
      <c r="J17" s="28">
        <f t="shared" si="0"/>
        <v>0</v>
      </c>
      <c r="K17" s="28">
        <f t="shared" si="1"/>
        <v>0</v>
      </c>
      <c r="L17" s="108">
        <f t="shared" si="4"/>
        <v>0.5</v>
      </c>
      <c r="M17" s="30">
        <f t="shared" si="2"/>
        <v>0.5</v>
      </c>
      <c r="N17" s="28">
        <f t="shared" si="5"/>
        <v>0.375</v>
      </c>
      <c r="O17" s="28">
        <f t="shared" si="6"/>
        <v>0.375</v>
      </c>
      <c r="P17" s="28">
        <f t="shared" si="3"/>
        <v>0.75</v>
      </c>
      <c r="Q17" s="28">
        <f>PRODUCT(NodeProb_WWW3!C31:G31)</f>
        <v>0</v>
      </c>
      <c r="R17" s="28">
        <f t="shared" si="7"/>
        <v>0</v>
      </c>
      <c r="S17" s="302"/>
    </row>
    <row r="18" spans="1:19" s="29" customFormat="1" x14ac:dyDescent="0.25">
      <c r="A18" s="307"/>
      <c r="B18" s="29">
        <v>16</v>
      </c>
      <c r="D18" s="29">
        <v>1</v>
      </c>
      <c r="E18" s="29">
        <v>3</v>
      </c>
      <c r="F18" s="92">
        <f>$B$68*$B$107</f>
        <v>0.5</v>
      </c>
      <c r="G18" s="30">
        <f>$B$68*$B$109</f>
        <v>0.5</v>
      </c>
      <c r="H18" s="30">
        <f>$B$69*$B$107</f>
        <v>0</v>
      </c>
      <c r="I18" s="93">
        <f>$B$69*$B$109</f>
        <v>0</v>
      </c>
      <c r="J18" s="28">
        <f t="shared" si="0"/>
        <v>0</v>
      </c>
      <c r="K18" s="28">
        <f t="shared" si="1"/>
        <v>0</v>
      </c>
      <c r="L18" s="108">
        <f t="shared" si="4"/>
        <v>0.5</v>
      </c>
      <c r="M18" s="30">
        <f t="shared" si="2"/>
        <v>0.5</v>
      </c>
      <c r="N18" s="28">
        <f t="shared" si="5"/>
        <v>0.25</v>
      </c>
      <c r="O18" s="28">
        <f t="shared" si="6"/>
        <v>0.25</v>
      </c>
      <c r="P18" s="30">
        <f t="shared" si="3"/>
        <v>0.5</v>
      </c>
      <c r="Q18" s="30">
        <f>PRODUCT(NodeProb_WWW3!C33:G33)</f>
        <v>0</v>
      </c>
      <c r="R18" s="30">
        <f t="shared" si="7"/>
        <v>0</v>
      </c>
      <c r="S18" s="302"/>
    </row>
    <row r="19" spans="1:19" x14ac:dyDescent="0.25">
      <c r="A19" s="307"/>
      <c r="B19" s="25">
        <v>17</v>
      </c>
      <c r="D19" s="25">
        <v>1</v>
      </c>
      <c r="E19" s="25">
        <v>3</v>
      </c>
      <c r="F19" s="88">
        <f>$B$68*$B$107</f>
        <v>0.5</v>
      </c>
      <c r="G19" s="82">
        <f>$B$68*$B$109</f>
        <v>0.5</v>
      </c>
      <c r="H19" s="82">
        <f>$B$69*$B$107</f>
        <v>0</v>
      </c>
      <c r="I19" s="89">
        <f>$B$69*$B$109</f>
        <v>0</v>
      </c>
      <c r="J19" s="28">
        <f t="shared" si="0"/>
        <v>0</v>
      </c>
      <c r="K19" s="28">
        <f t="shared" si="1"/>
        <v>0</v>
      </c>
      <c r="L19" s="108">
        <f t="shared" si="4"/>
        <v>0.5</v>
      </c>
      <c r="M19" s="30">
        <f t="shared" si="2"/>
        <v>0.5</v>
      </c>
      <c r="N19" s="28">
        <f t="shared" si="5"/>
        <v>0.25</v>
      </c>
      <c r="O19" s="28">
        <f t="shared" si="6"/>
        <v>0.25</v>
      </c>
      <c r="P19" s="28">
        <f t="shared" si="3"/>
        <v>0.5</v>
      </c>
      <c r="Q19" s="28">
        <f>PRODUCT(NodeProb_WWW3!C35:G35)</f>
        <v>0</v>
      </c>
      <c r="R19" s="28">
        <f t="shared" si="7"/>
        <v>0</v>
      </c>
      <c r="S19" s="302"/>
    </row>
    <row r="20" spans="1:19" x14ac:dyDescent="0.25">
      <c r="A20" s="307"/>
      <c r="B20" s="25">
        <v>18</v>
      </c>
      <c r="D20" s="25">
        <v>1</v>
      </c>
      <c r="E20" s="25">
        <v>3</v>
      </c>
      <c r="F20" s="90">
        <f>$B$72*$B$107</f>
        <v>0.75</v>
      </c>
      <c r="G20" s="28">
        <f>$B$72*$B$109</f>
        <v>0.75</v>
      </c>
      <c r="H20" s="28">
        <f>$B$74*$B$107</f>
        <v>0</v>
      </c>
      <c r="I20" s="91">
        <f>$B$74*$B$109</f>
        <v>0</v>
      </c>
      <c r="J20" s="28">
        <f t="shared" si="0"/>
        <v>0</v>
      </c>
      <c r="K20" s="28">
        <f t="shared" si="1"/>
        <v>0</v>
      </c>
      <c r="L20" s="108">
        <f t="shared" si="4"/>
        <v>0.5</v>
      </c>
      <c r="M20" s="30">
        <f t="shared" si="2"/>
        <v>0.5</v>
      </c>
      <c r="N20" s="28">
        <f t="shared" si="5"/>
        <v>0.375</v>
      </c>
      <c r="O20" s="28">
        <f t="shared" si="6"/>
        <v>0.375</v>
      </c>
      <c r="P20" s="28">
        <f t="shared" si="3"/>
        <v>0.75</v>
      </c>
      <c r="Q20" s="28">
        <f>PRODUCT(NodeProb_WWW3!C37:G37)</f>
        <v>0</v>
      </c>
      <c r="R20" s="28">
        <f t="shared" si="7"/>
        <v>0</v>
      </c>
      <c r="S20" s="302"/>
    </row>
    <row r="21" spans="1:19" x14ac:dyDescent="0.25">
      <c r="A21" s="307"/>
      <c r="B21" s="25">
        <v>19</v>
      </c>
      <c r="D21" s="25">
        <v>1</v>
      </c>
      <c r="E21" s="25">
        <v>3</v>
      </c>
      <c r="F21" s="90">
        <f>$B$73*$B$107</f>
        <v>0.16666666666666666</v>
      </c>
      <c r="G21" s="28">
        <f>$B$68*$B$109</f>
        <v>0.5</v>
      </c>
      <c r="H21" s="28">
        <f>0*$B$107</f>
        <v>0</v>
      </c>
      <c r="I21" s="91">
        <f>$B$73*$B$109</f>
        <v>0.16666666666666666</v>
      </c>
      <c r="J21" s="28">
        <f t="shared" si="0"/>
        <v>0</v>
      </c>
      <c r="K21" s="28">
        <f t="shared" si="1"/>
        <v>0.33333333333333337</v>
      </c>
      <c r="L21" s="108">
        <f t="shared" si="4"/>
        <v>0.24999999999999994</v>
      </c>
      <c r="M21" s="30">
        <f t="shared" si="2"/>
        <v>0.75</v>
      </c>
      <c r="N21" s="28">
        <f t="shared" si="5"/>
        <v>4.1666666666666657E-2</v>
      </c>
      <c r="O21" s="28">
        <f t="shared" si="6"/>
        <v>8.3333333333333329E-2</v>
      </c>
      <c r="P21" s="28">
        <f t="shared" si="3"/>
        <v>0.12499999999999999</v>
      </c>
      <c r="Q21" s="28">
        <f>PRODUCT(NodeProb_WWW3!C39:G39)</f>
        <v>6.7708333333333245E-2</v>
      </c>
      <c r="R21" s="28">
        <f t="shared" si="7"/>
        <v>8.4635416666666539E-3</v>
      </c>
      <c r="S21" s="302"/>
    </row>
    <row r="22" spans="1:19" x14ac:dyDescent="0.25">
      <c r="A22" s="307"/>
      <c r="B22" s="25">
        <v>20</v>
      </c>
      <c r="D22" s="25">
        <v>1</v>
      </c>
      <c r="E22" s="25">
        <v>3</v>
      </c>
      <c r="F22" s="90">
        <f>$B$74*$B$107</f>
        <v>0</v>
      </c>
      <c r="G22" s="28">
        <f>$B$71*$B$109</f>
        <v>0.5</v>
      </c>
      <c r="H22" s="28">
        <f>0*$B$107</f>
        <v>0</v>
      </c>
      <c r="I22" s="91">
        <f>$B$74*$B$109</f>
        <v>0</v>
      </c>
      <c r="J22" s="28">
        <f t="shared" si="0"/>
        <v>0</v>
      </c>
      <c r="K22" s="28">
        <f t="shared" si="1"/>
        <v>0.5</v>
      </c>
      <c r="L22" s="108">
        <f t="shared" si="4"/>
        <v>0</v>
      </c>
      <c r="M22" s="30">
        <f t="shared" si="2"/>
        <v>1</v>
      </c>
      <c r="N22" s="28">
        <f t="shared" si="5"/>
        <v>0</v>
      </c>
      <c r="O22" s="28">
        <f t="shared" si="6"/>
        <v>0</v>
      </c>
      <c r="P22" s="28">
        <f t="shared" si="3"/>
        <v>0</v>
      </c>
      <c r="Q22" s="28">
        <f>PRODUCT(NodeProb_WWW3!C41:G41)</f>
        <v>5.7291666666666602E-2</v>
      </c>
      <c r="R22" s="28">
        <f t="shared" si="7"/>
        <v>0</v>
      </c>
      <c r="S22" s="302"/>
    </row>
    <row r="23" spans="1:19" x14ac:dyDescent="0.25">
      <c r="A23" s="307"/>
      <c r="B23" s="25">
        <v>21</v>
      </c>
      <c r="D23" s="25">
        <v>2</v>
      </c>
      <c r="E23" s="25">
        <v>4</v>
      </c>
      <c r="F23" s="90">
        <f>$B$71*$B$108</f>
        <v>0.5</v>
      </c>
      <c r="G23" s="28">
        <f>$B$74*$B$110</f>
        <v>0</v>
      </c>
      <c r="H23" s="28">
        <f>$B$74*$B$108</f>
        <v>0</v>
      </c>
      <c r="I23" s="91">
        <f>0*$B$110</f>
        <v>0</v>
      </c>
      <c r="J23" s="28">
        <f t="shared" si="0"/>
        <v>0.5</v>
      </c>
      <c r="K23" s="28">
        <f t="shared" si="1"/>
        <v>0</v>
      </c>
      <c r="L23" s="108">
        <f t="shared" si="4"/>
        <v>1</v>
      </c>
      <c r="M23" s="30">
        <f t="shared" si="2"/>
        <v>0</v>
      </c>
      <c r="N23" s="28">
        <f t="shared" si="5"/>
        <v>0</v>
      </c>
      <c r="O23" s="28">
        <f t="shared" si="6"/>
        <v>0</v>
      </c>
      <c r="P23" s="28">
        <f t="shared" si="3"/>
        <v>0</v>
      </c>
      <c r="Q23" s="28">
        <f>PRODUCT(NodeProb_WWW3!C43:G43)</f>
        <v>5.7291666666666741E-2</v>
      </c>
      <c r="R23" s="28">
        <f t="shared" si="7"/>
        <v>0</v>
      </c>
      <c r="S23" s="302"/>
    </row>
    <row r="24" spans="1:19" x14ac:dyDescent="0.25">
      <c r="A24" s="307"/>
      <c r="B24" s="25">
        <v>22</v>
      </c>
      <c r="D24" s="25">
        <v>2</v>
      </c>
      <c r="E24" s="25">
        <v>4</v>
      </c>
      <c r="F24" s="90">
        <f>$B$68*$B$108</f>
        <v>0.5</v>
      </c>
      <c r="G24" s="28">
        <f>$B$73*$B$110</f>
        <v>0.16666666666666666</v>
      </c>
      <c r="H24" s="28">
        <f>$B$73*$B$108</f>
        <v>0.16666666666666666</v>
      </c>
      <c r="I24" s="91">
        <f>0*$B$110</f>
        <v>0</v>
      </c>
      <c r="J24" s="28">
        <f t="shared" si="0"/>
        <v>0.33333333333333337</v>
      </c>
      <c r="K24" s="28">
        <f t="shared" si="1"/>
        <v>0</v>
      </c>
      <c r="L24" s="108">
        <f t="shared" si="4"/>
        <v>0.75</v>
      </c>
      <c r="M24" s="30">
        <f t="shared" si="2"/>
        <v>0.25</v>
      </c>
      <c r="N24" s="28">
        <f t="shared" si="5"/>
        <v>8.3333333333333329E-2</v>
      </c>
      <c r="O24" s="28">
        <f t="shared" si="6"/>
        <v>4.1666666666666657E-2</v>
      </c>
      <c r="P24" s="28">
        <f t="shared" si="3"/>
        <v>0.12499999999999999</v>
      </c>
      <c r="Q24" s="28">
        <f>PRODUCT(NodeProb_WWW3!C45:G45)</f>
        <v>6.7708333333333426E-2</v>
      </c>
      <c r="R24" s="28">
        <f t="shared" si="7"/>
        <v>8.4635416666666765E-3</v>
      </c>
      <c r="S24" s="302"/>
    </row>
    <row r="25" spans="1:19" x14ac:dyDescent="0.25">
      <c r="A25" s="307"/>
      <c r="B25" s="25">
        <v>23</v>
      </c>
      <c r="D25" s="9">
        <v>2</v>
      </c>
      <c r="E25" s="25">
        <v>4</v>
      </c>
      <c r="F25" s="90">
        <f>$B$72*$B$108</f>
        <v>0.75</v>
      </c>
      <c r="G25" s="28">
        <f>$B$72*$B$110</f>
        <v>0.75</v>
      </c>
      <c r="H25" s="28">
        <f>$B$74*$B$108</f>
        <v>0</v>
      </c>
      <c r="I25" s="91">
        <f>$B$74*$B$110</f>
        <v>0</v>
      </c>
      <c r="J25" s="28">
        <f t="shared" si="0"/>
        <v>0</v>
      </c>
      <c r="K25" s="28">
        <f t="shared" si="1"/>
        <v>0</v>
      </c>
      <c r="L25" s="108">
        <f t="shared" si="4"/>
        <v>0.5</v>
      </c>
      <c r="M25" s="30">
        <f t="shared" si="2"/>
        <v>0.5</v>
      </c>
      <c r="N25" s="28">
        <f t="shared" si="5"/>
        <v>0.375</v>
      </c>
      <c r="O25" s="28">
        <f t="shared" si="6"/>
        <v>0.375</v>
      </c>
      <c r="P25" s="28">
        <f t="shared" si="3"/>
        <v>0.75</v>
      </c>
      <c r="Q25" s="28">
        <f>PRODUCT(NodeProb_WWW3!C47:G47)</f>
        <v>0</v>
      </c>
      <c r="R25" s="28">
        <f t="shared" si="7"/>
        <v>0</v>
      </c>
      <c r="S25" s="302"/>
    </row>
    <row r="26" spans="1:19" s="29" customFormat="1" x14ac:dyDescent="0.25">
      <c r="A26" s="307"/>
      <c r="B26" s="29">
        <v>24</v>
      </c>
      <c r="D26" s="58">
        <v>2</v>
      </c>
      <c r="E26" s="29">
        <v>4</v>
      </c>
      <c r="F26" s="92">
        <f>$B$68*$B$108</f>
        <v>0.5</v>
      </c>
      <c r="G26" s="30">
        <f>$B$68*$B$110</f>
        <v>0.5</v>
      </c>
      <c r="H26" s="30">
        <f>$B$69*$B$108</f>
        <v>0</v>
      </c>
      <c r="I26" s="93">
        <f>$B$69*$B$110</f>
        <v>0</v>
      </c>
      <c r="J26" s="28">
        <f t="shared" si="0"/>
        <v>0</v>
      </c>
      <c r="K26" s="28">
        <f t="shared" si="1"/>
        <v>0</v>
      </c>
      <c r="L26" s="108">
        <f t="shared" si="4"/>
        <v>0.5</v>
      </c>
      <c r="M26" s="30">
        <f t="shared" si="2"/>
        <v>0.5</v>
      </c>
      <c r="N26" s="28">
        <f t="shared" si="5"/>
        <v>0.25</v>
      </c>
      <c r="O26" s="28">
        <f t="shared" si="6"/>
        <v>0.25</v>
      </c>
      <c r="P26" s="30">
        <f t="shared" si="3"/>
        <v>0.5</v>
      </c>
      <c r="Q26" s="30">
        <f>PRODUCT(NodeProb_WWW3!C49:G49)</f>
        <v>0</v>
      </c>
      <c r="R26" s="30">
        <f t="shared" si="7"/>
        <v>0</v>
      </c>
      <c r="S26" s="302"/>
    </row>
    <row r="27" spans="1:19" x14ac:dyDescent="0.25">
      <c r="A27" s="307"/>
      <c r="B27" s="25">
        <v>25</v>
      </c>
      <c r="D27" s="9">
        <v>1</v>
      </c>
      <c r="E27" s="25">
        <v>4</v>
      </c>
      <c r="F27" s="88">
        <f>$B$68*$B$107</f>
        <v>0.5</v>
      </c>
      <c r="G27" s="82">
        <f>$B$68*$B$110</f>
        <v>0.5</v>
      </c>
      <c r="H27" s="82">
        <f>$B$69*$B$107</f>
        <v>0</v>
      </c>
      <c r="I27" s="89">
        <f>$B$69*$B$110</f>
        <v>0</v>
      </c>
      <c r="J27" s="28">
        <f t="shared" si="0"/>
        <v>0</v>
      </c>
      <c r="K27" s="28">
        <f t="shared" si="1"/>
        <v>0</v>
      </c>
      <c r="L27" s="108">
        <f t="shared" si="4"/>
        <v>0.5</v>
      </c>
      <c r="M27" s="30">
        <f t="shared" si="2"/>
        <v>0.5</v>
      </c>
      <c r="N27" s="28">
        <f t="shared" si="5"/>
        <v>0.25</v>
      </c>
      <c r="O27" s="28">
        <f t="shared" si="6"/>
        <v>0.25</v>
      </c>
      <c r="P27" s="28">
        <f t="shared" si="3"/>
        <v>0.5</v>
      </c>
      <c r="Q27" s="28">
        <f>PRODUCT(NodeProb_WWW3!C51:G51)</f>
        <v>0</v>
      </c>
      <c r="R27" s="28">
        <f t="shared" si="7"/>
        <v>0</v>
      </c>
      <c r="S27" s="302"/>
    </row>
    <row r="28" spans="1:19" x14ac:dyDescent="0.25">
      <c r="A28" s="307"/>
      <c r="B28" s="25">
        <v>26</v>
      </c>
      <c r="D28" s="9">
        <v>1</v>
      </c>
      <c r="E28" s="25">
        <v>4</v>
      </c>
      <c r="F28" s="90">
        <f>$B$72*$B$107</f>
        <v>0.75</v>
      </c>
      <c r="G28" s="28">
        <f>$B$72*$B$110</f>
        <v>0.75</v>
      </c>
      <c r="H28" s="28">
        <f>$B$74*$B$107</f>
        <v>0</v>
      </c>
      <c r="I28" s="91">
        <f>$B$74*$B$110</f>
        <v>0</v>
      </c>
      <c r="J28" s="28">
        <f t="shared" si="0"/>
        <v>0</v>
      </c>
      <c r="K28" s="28">
        <f t="shared" si="1"/>
        <v>0</v>
      </c>
      <c r="L28" s="108">
        <f t="shared" si="4"/>
        <v>0.5</v>
      </c>
      <c r="M28" s="30">
        <f t="shared" si="2"/>
        <v>0.5</v>
      </c>
      <c r="N28" s="28">
        <f t="shared" si="5"/>
        <v>0.375</v>
      </c>
      <c r="O28" s="28">
        <f t="shared" si="6"/>
        <v>0.375</v>
      </c>
      <c r="P28" s="28">
        <f t="shared" si="3"/>
        <v>0.75</v>
      </c>
      <c r="Q28" s="28">
        <f>PRODUCT(NodeProb_WWW3!C53:G53)</f>
        <v>0</v>
      </c>
      <c r="R28" s="28">
        <f t="shared" si="7"/>
        <v>0</v>
      </c>
      <c r="S28" s="302"/>
    </row>
    <row r="29" spans="1:19" x14ac:dyDescent="0.25">
      <c r="A29" s="307"/>
      <c r="B29" s="25">
        <v>27</v>
      </c>
      <c r="D29" s="9">
        <v>1</v>
      </c>
      <c r="E29" s="25">
        <v>4</v>
      </c>
      <c r="F29" s="90">
        <f>$B$73*$B$107</f>
        <v>0.16666666666666666</v>
      </c>
      <c r="G29" s="28">
        <f>$B$68*$B$110</f>
        <v>0.5</v>
      </c>
      <c r="H29" s="28">
        <f>0*$B$107</f>
        <v>0</v>
      </c>
      <c r="I29" s="91">
        <f>$B$73*$B$110</f>
        <v>0.16666666666666666</v>
      </c>
      <c r="J29" s="28">
        <f t="shared" si="0"/>
        <v>0</v>
      </c>
      <c r="K29" s="28">
        <f t="shared" si="1"/>
        <v>0.33333333333333337</v>
      </c>
      <c r="L29" s="108">
        <f t="shared" si="4"/>
        <v>0.24999999999999994</v>
      </c>
      <c r="M29" s="30">
        <f t="shared" si="2"/>
        <v>0.75</v>
      </c>
      <c r="N29" s="28">
        <f t="shared" si="5"/>
        <v>4.1666666666666657E-2</v>
      </c>
      <c r="O29" s="28">
        <f t="shared" si="6"/>
        <v>8.3333333333333329E-2</v>
      </c>
      <c r="P29" s="28">
        <f t="shared" si="3"/>
        <v>0.12499999999999999</v>
      </c>
      <c r="Q29" s="28">
        <f>PRODUCT(NodeProb_WWW3!C55:G55)</f>
        <v>6.7708333333333245E-2</v>
      </c>
      <c r="R29" s="28">
        <f t="shared" si="7"/>
        <v>8.4635416666666539E-3</v>
      </c>
      <c r="S29" s="302"/>
    </row>
    <row r="30" spans="1:19" x14ac:dyDescent="0.25">
      <c r="A30" s="307"/>
      <c r="B30" s="25">
        <v>28</v>
      </c>
      <c r="D30" s="9">
        <v>1</v>
      </c>
      <c r="E30" s="25">
        <v>4</v>
      </c>
      <c r="F30" s="90">
        <f>$B$74*$B$107</f>
        <v>0</v>
      </c>
      <c r="G30" s="28">
        <f>$B$71*$B$110</f>
        <v>0.5</v>
      </c>
      <c r="H30" s="28">
        <f>0*$B$107</f>
        <v>0</v>
      </c>
      <c r="I30" s="91">
        <f>$B$74*$B$110</f>
        <v>0</v>
      </c>
      <c r="J30" s="28">
        <f t="shared" si="0"/>
        <v>0</v>
      </c>
      <c r="K30" s="28">
        <f t="shared" si="1"/>
        <v>0.5</v>
      </c>
      <c r="L30" s="108">
        <f t="shared" si="4"/>
        <v>0</v>
      </c>
      <c r="M30" s="30">
        <f t="shared" si="2"/>
        <v>1</v>
      </c>
      <c r="N30" s="28">
        <f t="shared" si="5"/>
        <v>0</v>
      </c>
      <c r="O30" s="28">
        <f t="shared" si="6"/>
        <v>0</v>
      </c>
      <c r="P30" s="28">
        <f t="shared" si="3"/>
        <v>0</v>
      </c>
      <c r="Q30" s="28">
        <f>PRODUCT(NodeProb_WWW3!C57:G57)</f>
        <v>5.7291666666666602E-2</v>
      </c>
      <c r="R30" s="28">
        <f t="shared" si="7"/>
        <v>0</v>
      </c>
      <c r="S30" s="302"/>
    </row>
    <row r="31" spans="1:19" x14ac:dyDescent="0.25">
      <c r="A31" s="307"/>
      <c r="B31" s="25">
        <v>29</v>
      </c>
      <c r="D31" s="9">
        <v>2</v>
      </c>
      <c r="E31" s="25">
        <v>3</v>
      </c>
      <c r="F31" s="90">
        <f>$B$71*$B$108</f>
        <v>0.5</v>
      </c>
      <c r="G31" s="28">
        <f>$B$74*$B$109</f>
        <v>0</v>
      </c>
      <c r="H31" s="28">
        <f>$B$74*$B$108</f>
        <v>0</v>
      </c>
      <c r="I31" s="91">
        <f>0*$B$109</f>
        <v>0</v>
      </c>
      <c r="J31" s="28">
        <f t="shared" si="0"/>
        <v>0.5</v>
      </c>
      <c r="K31" s="28">
        <f t="shared" si="1"/>
        <v>0</v>
      </c>
      <c r="L31" s="108">
        <f t="shared" si="4"/>
        <v>1</v>
      </c>
      <c r="M31" s="30">
        <f t="shared" si="2"/>
        <v>0</v>
      </c>
      <c r="N31" s="28">
        <f t="shared" si="5"/>
        <v>0</v>
      </c>
      <c r="O31" s="28">
        <f t="shared" si="6"/>
        <v>0</v>
      </c>
      <c r="P31" s="28">
        <f t="shared" si="3"/>
        <v>0</v>
      </c>
      <c r="Q31" s="28">
        <f>PRODUCT(NodeProb_WWW3!C59:G59)</f>
        <v>5.7291666666666741E-2</v>
      </c>
      <c r="R31" s="28">
        <f t="shared" si="7"/>
        <v>0</v>
      </c>
      <c r="S31" s="302"/>
    </row>
    <row r="32" spans="1:19" x14ac:dyDescent="0.25">
      <c r="A32" s="307"/>
      <c r="B32" s="25">
        <v>30</v>
      </c>
      <c r="D32" s="9">
        <v>2</v>
      </c>
      <c r="E32" s="25">
        <v>3</v>
      </c>
      <c r="F32" s="90">
        <f>$B$68*$B$108</f>
        <v>0.5</v>
      </c>
      <c r="G32" s="28">
        <f>$B$73*$B$109</f>
        <v>0.16666666666666666</v>
      </c>
      <c r="H32" s="28">
        <f>$B$73*$B$108</f>
        <v>0.16666666666666666</v>
      </c>
      <c r="I32" s="91">
        <f>0*$B$109</f>
        <v>0</v>
      </c>
      <c r="J32" s="28">
        <f t="shared" si="0"/>
        <v>0.33333333333333337</v>
      </c>
      <c r="K32" s="28">
        <f t="shared" si="1"/>
        <v>0</v>
      </c>
      <c r="L32" s="108">
        <f t="shared" si="4"/>
        <v>0.75</v>
      </c>
      <c r="M32" s="30">
        <f t="shared" si="2"/>
        <v>0.25</v>
      </c>
      <c r="N32" s="28">
        <f t="shared" si="5"/>
        <v>8.3333333333333329E-2</v>
      </c>
      <c r="O32" s="28">
        <f t="shared" si="6"/>
        <v>4.1666666666666657E-2</v>
      </c>
      <c r="P32" s="28">
        <f t="shared" si="3"/>
        <v>0.12499999999999999</v>
      </c>
      <c r="Q32" s="28">
        <f>PRODUCT(NodeProb_WWW3!C61:G61)</f>
        <v>6.7708333333333426E-2</v>
      </c>
      <c r="R32" s="28">
        <f t="shared" si="7"/>
        <v>8.4635416666666765E-3</v>
      </c>
      <c r="S32" s="302"/>
    </row>
    <row r="33" spans="1:19" x14ac:dyDescent="0.25">
      <c r="A33" s="307"/>
      <c r="B33" s="25">
        <v>31</v>
      </c>
      <c r="D33" s="9">
        <v>2</v>
      </c>
      <c r="E33" s="25">
        <v>3</v>
      </c>
      <c r="F33" s="90">
        <f>$B$72*$B$108</f>
        <v>0.75</v>
      </c>
      <c r="G33" s="28">
        <f>$B$72*$B$109</f>
        <v>0.75</v>
      </c>
      <c r="H33" s="28">
        <f>$B$74*$B$108</f>
        <v>0</v>
      </c>
      <c r="I33" s="91">
        <f>$B$74*$B$109</f>
        <v>0</v>
      </c>
      <c r="J33" s="28">
        <f t="shared" si="0"/>
        <v>0</v>
      </c>
      <c r="K33" s="28">
        <f t="shared" si="1"/>
        <v>0</v>
      </c>
      <c r="L33" s="108">
        <f t="shared" si="4"/>
        <v>0.5</v>
      </c>
      <c r="M33" s="30">
        <f t="shared" si="2"/>
        <v>0.5</v>
      </c>
      <c r="N33" s="28">
        <f t="shared" si="5"/>
        <v>0.375</v>
      </c>
      <c r="O33" s="28">
        <f t="shared" si="6"/>
        <v>0.375</v>
      </c>
      <c r="P33" s="28">
        <f t="shared" si="3"/>
        <v>0.75</v>
      </c>
      <c r="Q33" s="28">
        <f>PRODUCT(NodeProb_WWW3!C63:G63)</f>
        <v>0</v>
      </c>
      <c r="R33" s="28">
        <f t="shared" si="7"/>
        <v>0</v>
      </c>
      <c r="S33" s="302"/>
    </row>
    <row r="34" spans="1:19" s="29" customFormat="1" x14ac:dyDescent="0.25">
      <c r="A34" s="307"/>
      <c r="B34" s="29">
        <v>32</v>
      </c>
      <c r="D34" s="58">
        <v>2</v>
      </c>
      <c r="E34" s="29">
        <v>3</v>
      </c>
      <c r="F34" s="92">
        <f>$B$68*$B$108</f>
        <v>0.5</v>
      </c>
      <c r="G34" s="30">
        <f>$B$68*$B$109</f>
        <v>0.5</v>
      </c>
      <c r="H34" s="30">
        <f>$B$69*$B$108</f>
        <v>0</v>
      </c>
      <c r="I34" s="93">
        <f>$B$69*$B$109</f>
        <v>0</v>
      </c>
      <c r="J34" s="28">
        <f t="shared" si="0"/>
        <v>0</v>
      </c>
      <c r="K34" s="28">
        <f t="shared" si="1"/>
        <v>0</v>
      </c>
      <c r="L34" s="108">
        <f t="shared" si="4"/>
        <v>0.5</v>
      </c>
      <c r="M34" s="30">
        <f t="shared" si="2"/>
        <v>0.5</v>
      </c>
      <c r="N34" s="28">
        <f t="shared" si="5"/>
        <v>0.25</v>
      </c>
      <c r="O34" s="28">
        <f t="shared" si="6"/>
        <v>0.25</v>
      </c>
      <c r="P34" s="30">
        <f t="shared" si="3"/>
        <v>0.5</v>
      </c>
      <c r="Q34" s="30">
        <f>PRODUCT(NodeProb_WWW3!C65:G65)</f>
        <v>0</v>
      </c>
      <c r="R34" s="30">
        <f t="shared" si="7"/>
        <v>0</v>
      </c>
      <c r="S34" s="304"/>
    </row>
    <row r="35" spans="1:19" x14ac:dyDescent="0.25">
      <c r="A35" s="307" t="s">
        <v>56</v>
      </c>
      <c r="B35" s="25">
        <v>33</v>
      </c>
      <c r="D35" s="9">
        <v>1</v>
      </c>
      <c r="E35" s="25">
        <v>4</v>
      </c>
      <c r="F35" s="88">
        <f>($L$3*1+$M$3*1)*$B$107</f>
        <v>1</v>
      </c>
      <c r="G35" s="82">
        <f>($L$4*$B$74+$M$4*$B$74)*$B$110</f>
        <v>0</v>
      </c>
      <c r="H35" s="82">
        <f>($L$4*$B$72+$M$4*$B$72)*$B$107</f>
        <v>0.75</v>
      </c>
      <c r="I35" s="89">
        <f>($L$3*0+$M$3*0)*$B$110</f>
        <v>0</v>
      </c>
      <c r="J35" s="28">
        <f t="shared" si="0"/>
        <v>1</v>
      </c>
      <c r="K35" s="28">
        <f t="shared" si="1"/>
        <v>0</v>
      </c>
      <c r="L35" s="108">
        <f t="shared" si="4"/>
        <v>1</v>
      </c>
      <c r="M35" s="30">
        <f t="shared" si="2"/>
        <v>0</v>
      </c>
      <c r="N35" s="28">
        <f t="shared" si="5"/>
        <v>0</v>
      </c>
      <c r="O35" s="28">
        <f t="shared" si="6"/>
        <v>0</v>
      </c>
      <c r="P35" s="28">
        <f t="shared" si="3"/>
        <v>0</v>
      </c>
      <c r="Q35" s="28">
        <f>PRODUCT(NodeProb_WWW3!D3:G3)</f>
        <v>0</v>
      </c>
      <c r="R35" s="28">
        <f t="shared" si="7"/>
        <v>0</v>
      </c>
      <c r="S35" s="305">
        <f>SUM(R35:R50)</f>
        <v>0.43923611111111116</v>
      </c>
    </row>
    <row r="36" spans="1:19" x14ac:dyDescent="0.25">
      <c r="A36" s="307"/>
      <c r="B36" s="25">
        <v>34</v>
      </c>
      <c r="D36" s="9">
        <v>1</v>
      </c>
      <c r="E36" s="25">
        <v>4</v>
      </c>
      <c r="F36" s="90">
        <f>($L$5*1+$M$5*1)*$B$107</f>
        <v>1</v>
      </c>
      <c r="G36" s="28">
        <f>($L$6*$B$72+$M$6*$B$71)*$B$110</f>
        <v>0.5</v>
      </c>
      <c r="H36" s="28">
        <f>($L$6*$B$72+$M$6*$B$71)*$B$107</f>
        <v>0.5</v>
      </c>
      <c r="I36" s="91">
        <f>($L$5*$B$73+$M$5*$B$69)*$B$110</f>
        <v>4.1666666666666657E-2</v>
      </c>
      <c r="J36" s="28">
        <f t="shared" si="0"/>
        <v>0.54166666666666663</v>
      </c>
      <c r="K36" s="28">
        <f t="shared" si="1"/>
        <v>4.1666666666666657E-2</v>
      </c>
      <c r="L36" s="108">
        <f t="shared" si="4"/>
        <v>0.54166666666666663</v>
      </c>
      <c r="M36" s="30">
        <f t="shared" si="2"/>
        <v>0.45833333333333337</v>
      </c>
      <c r="N36" s="28">
        <f t="shared" si="5"/>
        <v>0.22916666666666669</v>
      </c>
      <c r="O36" s="28">
        <f t="shared" si="6"/>
        <v>0.21006944444444448</v>
      </c>
      <c r="P36" s="28">
        <f t="shared" si="3"/>
        <v>0.43923611111111116</v>
      </c>
      <c r="Q36" s="28">
        <f>PRODUCT(NodeProb_WWW3!D7:G7)</f>
        <v>0.12499999999999985</v>
      </c>
      <c r="R36" s="28">
        <f t="shared" si="7"/>
        <v>5.4904513888888826E-2</v>
      </c>
      <c r="S36" s="302"/>
    </row>
    <row r="37" spans="1:19" x14ac:dyDescent="0.25">
      <c r="A37" s="307"/>
      <c r="B37" s="25">
        <v>35</v>
      </c>
      <c r="D37" s="9">
        <v>2</v>
      </c>
      <c r="E37" s="25">
        <v>3</v>
      </c>
      <c r="F37" s="90">
        <f>($L$7*$B$71+$M$7*$B$72)*$B$108</f>
        <v>0.5</v>
      </c>
      <c r="G37" s="28">
        <f>($L$8*1+$M$8*1)*$B$109</f>
        <v>1</v>
      </c>
      <c r="H37" s="28">
        <f>($L$8*$B$69+$M$8*$B$73)*$B$108</f>
        <v>4.1666666666666664E-2</v>
      </c>
      <c r="I37" s="91">
        <f>($L$7*$B$71+$M$7*$B$72)*$B$109</f>
        <v>0.5</v>
      </c>
      <c r="J37" s="28">
        <f t="shared" si="0"/>
        <v>4.1666666666666664E-2</v>
      </c>
      <c r="K37" s="28">
        <f t="shared" si="1"/>
        <v>0.54166666666666674</v>
      </c>
      <c r="L37" s="108">
        <f t="shared" si="4"/>
        <v>0.45833333333333331</v>
      </c>
      <c r="M37" s="30">
        <f t="shared" si="2"/>
        <v>0.54166666666666674</v>
      </c>
      <c r="N37" s="28">
        <f t="shared" si="5"/>
        <v>0.21006944444444442</v>
      </c>
      <c r="O37" s="28">
        <f t="shared" si="6"/>
        <v>0.22916666666666666</v>
      </c>
      <c r="P37" s="28">
        <f t="shared" si="3"/>
        <v>0.43923611111111105</v>
      </c>
      <c r="Q37" s="28">
        <f>PRODUCT(NodeProb_WWW3!D11:G11)</f>
        <v>0.12500000000000017</v>
      </c>
      <c r="R37" s="28">
        <f t="shared" si="7"/>
        <v>5.4904513888888958E-2</v>
      </c>
      <c r="S37" s="302"/>
    </row>
    <row r="38" spans="1:19" s="29" customFormat="1" x14ac:dyDescent="0.25">
      <c r="A38" s="307"/>
      <c r="B38" s="29">
        <v>36</v>
      </c>
      <c r="D38" s="58">
        <v>2</v>
      </c>
      <c r="E38" s="29">
        <v>3</v>
      </c>
      <c r="F38" s="92">
        <f>($L$9*$B$74+$M$9*$B$74)*$B$108</f>
        <v>0</v>
      </c>
      <c r="G38" s="30">
        <f>($L$10*1+$M$10*1)*$B$109</f>
        <v>1</v>
      </c>
      <c r="H38" s="30">
        <f>($L$10*0+$M$10*0)*$B$108</f>
        <v>0</v>
      </c>
      <c r="I38" s="93">
        <f>($L$9*$B$72+$M$9*$B$72)*$B$109</f>
        <v>0.75</v>
      </c>
      <c r="J38" s="28">
        <f t="shared" si="0"/>
        <v>0</v>
      </c>
      <c r="K38" s="28">
        <f t="shared" si="1"/>
        <v>1</v>
      </c>
      <c r="L38" s="108">
        <f t="shared" si="4"/>
        <v>0</v>
      </c>
      <c r="M38" s="30">
        <f t="shared" si="2"/>
        <v>1</v>
      </c>
      <c r="N38" s="28">
        <f t="shared" si="5"/>
        <v>0</v>
      </c>
      <c r="O38" s="28">
        <f t="shared" si="6"/>
        <v>0</v>
      </c>
      <c r="P38" s="30">
        <f t="shared" si="3"/>
        <v>0</v>
      </c>
      <c r="Q38" s="30">
        <f>PRODUCT(NodeProb_WWW3!D15:G15)</f>
        <v>0</v>
      </c>
      <c r="R38" s="30">
        <f t="shared" si="7"/>
        <v>0</v>
      </c>
      <c r="S38" s="302"/>
    </row>
    <row r="39" spans="1:19" x14ac:dyDescent="0.25">
      <c r="A39" s="307"/>
      <c r="B39" s="25">
        <v>37</v>
      </c>
      <c r="D39" s="9">
        <v>1</v>
      </c>
      <c r="E39" s="25">
        <v>3</v>
      </c>
      <c r="F39" s="88">
        <f>($L$11*1+$M$11*1)*$B$107</f>
        <v>1</v>
      </c>
      <c r="G39" s="82">
        <f>($L$12*$B$74+$M$12*$B$74)*$B$109</f>
        <v>0</v>
      </c>
      <c r="H39" s="82">
        <f>($L$12*$B$72+$M$12*$B$72)*$B$107</f>
        <v>0.75</v>
      </c>
      <c r="I39" s="89">
        <f>($L$11*0+$M$11*0)*$B$109</f>
        <v>0</v>
      </c>
      <c r="J39" s="28">
        <f t="shared" si="0"/>
        <v>1</v>
      </c>
      <c r="K39" s="28">
        <f t="shared" si="1"/>
        <v>0</v>
      </c>
      <c r="L39" s="108">
        <f t="shared" si="4"/>
        <v>1</v>
      </c>
      <c r="M39" s="30">
        <f t="shared" si="2"/>
        <v>0</v>
      </c>
      <c r="N39" s="28">
        <f t="shared" si="5"/>
        <v>0</v>
      </c>
      <c r="O39" s="28">
        <f t="shared" si="6"/>
        <v>0</v>
      </c>
      <c r="P39" s="28">
        <f t="shared" si="3"/>
        <v>0</v>
      </c>
      <c r="Q39" s="28">
        <f>PRODUCT(NodeProb_WWW3!D19:G19)</f>
        <v>0</v>
      </c>
      <c r="R39" s="28">
        <f t="shared" si="7"/>
        <v>0</v>
      </c>
      <c r="S39" s="302"/>
    </row>
    <row r="40" spans="1:19" x14ac:dyDescent="0.25">
      <c r="A40" s="307"/>
      <c r="B40" s="25">
        <v>38</v>
      </c>
      <c r="D40" s="9">
        <v>1</v>
      </c>
      <c r="E40" s="25">
        <v>3</v>
      </c>
      <c r="F40" s="90">
        <f>($L$13*1+$M$13*1)*$B$107</f>
        <v>1</v>
      </c>
      <c r="G40" s="28">
        <f>($L$14*$B$72+$M$14*$B$71)*$B$109</f>
        <v>0.5</v>
      </c>
      <c r="H40" s="28">
        <f>($L$14*$B$72+$M$14*$B$71)*$B$107</f>
        <v>0.5</v>
      </c>
      <c r="I40" s="91">
        <f>($L$13*$B$73+$M$13*$B$69)*$B$109</f>
        <v>4.1666666666666657E-2</v>
      </c>
      <c r="J40" s="28">
        <f t="shared" si="0"/>
        <v>0.54166666666666663</v>
      </c>
      <c r="K40" s="28">
        <f t="shared" si="1"/>
        <v>4.1666666666666657E-2</v>
      </c>
      <c r="L40" s="108">
        <f t="shared" si="4"/>
        <v>0.54166666666666663</v>
      </c>
      <c r="M40" s="30">
        <f t="shared" si="2"/>
        <v>0.45833333333333337</v>
      </c>
      <c r="N40" s="28">
        <f t="shared" si="5"/>
        <v>0.22916666666666669</v>
      </c>
      <c r="O40" s="28">
        <f t="shared" si="6"/>
        <v>0.21006944444444448</v>
      </c>
      <c r="P40" s="28">
        <f t="shared" si="3"/>
        <v>0.43923611111111116</v>
      </c>
      <c r="Q40" s="28">
        <f>PRODUCT(NodeProb_WWW3!D23:G23)</f>
        <v>0.12499999999999985</v>
      </c>
      <c r="R40" s="28">
        <f t="shared" si="7"/>
        <v>5.4904513888888826E-2</v>
      </c>
      <c r="S40" s="302"/>
    </row>
    <row r="41" spans="1:19" x14ac:dyDescent="0.25">
      <c r="A41" s="307"/>
      <c r="B41" s="25">
        <v>39</v>
      </c>
      <c r="D41" s="9">
        <v>2</v>
      </c>
      <c r="E41" s="25">
        <v>4</v>
      </c>
      <c r="F41" s="90">
        <f>($L$15*$B$71+$M$15*$B$72)*$B$108</f>
        <v>0.5</v>
      </c>
      <c r="G41" s="28">
        <f>($L$16*1+$M$16*1)*$B$110</f>
        <v>1</v>
      </c>
      <c r="H41" s="28">
        <f>($L$16*$B$69+$M$16*$B$73)*$B$108</f>
        <v>4.1666666666666664E-2</v>
      </c>
      <c r="I41" s="91">
        <f>($L$15*$B$71+$M$15*$B$72)*$B$110</f>
        <v>0.5</v>
      </c>
      <c r="J41" s="28">
        <f t="shared" si="0"/>
        <v>4.1666666666666664E-2</v>
      </c>
      <c r="K41" s="28">
        <f t="shared" si="1"/>
        <v>0.54166666666666674</v>
      </c>
      <c r="L41" s="108">
        <f t="shared" si="4"/>
        <v>0.45833333333333331</v>
      </c>
      <c r="M41" s="30">
        <f t="shared" si="2"/>
        <v>0.54166666666666674</v>
      </c>
      <c r="N41" s="28">
        <f t="shared" si="5"/>
        <v>0.21006944444444442</v>
      </c>
      <c r="O41" s="28">
        <f t="shared" si="6"/>
        <v>0.22916666666666666</v>
      </c>
      <c r="P41" s="28">
        <f t="shared" si="3"/>
        <v>0.43923611111111105</v>
      </c>
      <c r="Q41" s="28">
        <f>PRODUCT(NodeProb_WWW3!D27:G27)</f>
        <v>0.12500000000000017</v>
      </c>
      <c r="R41" s="28">
        <f t="shared" si="7"/>
        <v>5.4904513888888958E-2</v>
      </c>
      <c r="S41" s="302"/>
    </row>
    <row r="42" spans="1:19" s="29" customFormat="1" x14ac:dyDescent="0.25">
      <c r="A42" s="307"/>
      <c r="B42" s="29">
        <v>40</v>
      </c>
      <c r="D42" s="58">
        <v>2</v>
      </c>
      <c r="E42" s="29">
        <v>4</v>
      </c>
      <c r="F42" s="92">
        <f>($L$17*$B$74+$M$17*$B$74)*$B$108</f>
        <v>0</v>
      </c>
      <c r="G42" s="30">
        <f>($L$18*1+$M$18*1)*$B$110</f>
        <v>1</v>
      </c>
      <c r="H42" s="30">
        <f>($L$18*0+$M$18*0)*$B$108</f>
        <v>0</v>
      </c>
      <c r="I42" s="93">
        <f>($L$17*$B$72+$M$17*$B$72)*$B$110</f>
        <v>0.75</v>
      </c>
      <c r="J42" s="28">
        <f t="shared" si="0"/>
        <v>0</v>
      </c>
      <c r="K42" s="28">
        <f t="shared" si="1"/>
        <v>1</v>
      </c>
      <c r="L42" s="108">
        <f t="shared" si="4"/>
        <v>0</v>
      </c>
      <c r="M42" s="30">
        <f t="shared" si="2"/>
        <v>1</v>
      </c>
      <c r="N42" s="28">
        <f t="shared" si="5"/>
        <v>0</v>
      </c>
      <c r="O42" s="28">
        <f t="shared" si="6"/>
        <v>0</v>
      </c>
      <c r="P42" s="30">
        <f t="shared" si="3"/>
        <v>0</v>
      </c>
      <c r="Q42" s="30">
        <f>PRODUCT(NodeProb_WWW3!D31:G31)</f>
        <v>0</v>
      </c>
      <c r="R42" s="30">
        <f t="shared" si="7"/>
        <v>0</v>
      </c>
      <c r="S42" s="302"/>
    </row>
    <row r="43" spans="1:19" x14ac:dyDescent="0.25">
      <c r="A43" s="307"/>
      <c r="B43" s="25">
        <v>41</v>
      </c>
      <c r="D43" s="9">
        <v>2</v>
      </c>
      <c r="E43" s="25">
        <v>4</v>
      </c>
      <c r="F43" s="88">
        <f>($L$19*1+$M$19*1)*$B$108</f>
        <v>1</v>
      </c>
      <c r="G43" s="82">
        <f>($L$20*$B$74+$M$20*$B$74)*$B$110</f>
        <v>0</v>
      </c>
      <c r="H43" s="82">
        <f>($L$20*$B$72+$M$20*$B$72)*$B$108</f>
        <v>0.75</v>
      </c>
      <c r="I43" s="89">
        <f>($L$19*0+$M$19*0)*$B$110</f>
        <v>0</v>
      </c>
      <c r="J43" s="28">
        <f t="shared" si="0"/>
        <v>1</v>
      </c>
      <c r="K43" s="28">
        <f t="shared" si="1"/>
        <v>0</v>
      </c>
      <c r="L43" s="108">
        <f t="shared" si="4"/>
        <v>1</v>
      </c>
      <c r="M43" s="30">
        <f t="shared" si="2"/>
        <v>0</v>
      </c>
      <c r="N43" s="28">
        <f t="shared" si="5"/>
        <v>0</v>
      </c>
      <c r="O43" s="28">
        <f t="shared" si="6"/>
        <v>0</v>
      </c>
      <c r="P43" s="28">
        <f t="shared" si="3"/>
        <v>0</v>
      </c>
      <c r="Q43" s="28">
        <f>PRODUCT(NodeProb_WWW3!D35:G35)</f>
        <v>0</v>
      </c>
      <c r="R43" s="28">
        <f t="shared" si="7"/>
        <v>0</v>
      </c>
      <c r="S43" s="302"/>
    </row>
    <row r="44" spans="1:19" x14ac:dyDescent="0.25">
      <c r="A44" s="307"/>
      <c r="B44" s="25">
        <v>42</v>
      </c>
      <c r="D44" s="9">
        <v>2</v>
      </c>
      <c r="E44" s="25">
        <v>4</v>
      </c>
      <c r="F44" s="90">
        <f>($L$21*1+$M$21*1)*$B$108</f>
        <v>1</v>
      </c>
      <c r="G44" s="28">
        <f>($L$22*$B$72+$M$22*$B$71)*$B$110</f>
        <v>0.5</v>
      </c>
      <c r="H44" s="28">
        <f>($L$22*$B$72+$M$22*$B$71)*$B$108</f>
        <v>0.5</v>
      </c>
      <c r="I44" s="91">
        <f>($L$21*$B$73+$M$21*$B$69)*$B$110</f>
        <v>4.1666666666666657E-2</v>
      </c>
      <c r="J44" s="28">
        <f t="shared" si="0"/>
        <v>0.54166666666666663</v>
      </c>
      <c r="K44" s="28">
        <f t="shared" si="1"/>
        <v>4.1666666666666657E-2</v>
      </c>
      <c r="L44" s="108">
        <f t="shared" si="4"/>
        <v>0.54166666666666663</v>
      </c>
      <c r="M44" s="30">
        <f t="shared" si="2"/>
        <v>0.45833333333333337</v>
      </c>
      <c r="N44" s="28">
        <f t="shared" si="5"/>
        <v>0.22916666666666669</v>
      </c>
      <c r="O44" s="28">
        <f t="shared" si="6"/>
        <v>0.21006944444444448</v>
      </c>
      <c r="P44" s="28">
        <f t="shared" si="3"/>
        <v>0.43923611111111116</v>
      </c>
      <c r="Q44" s="28">
        <f>PRODUCT(NodeProb_WWW3!D39:G39)</f>
        <v>0.12499999999999985</v>
      </c>
      <c r="R44" s="28">
        <f t="shared" si="7"/>
        <v>5.4904513888888826E-2</v>
      </c>
      <c r="S44" s="302"/>
    </row>
    <row r="45" spans="1:19" x14ac:dyDescent="0.25">
      <c r="A45" s="307"/>
      <c r="B45" s="25">
        <v>43</v>
      </c>
      <c r="D45" s="9">
        <v>1</v>
      </c>
      <c r="E45" s="25">
        <v>3</v>
      </c>
      <c r="F45" s="90">
        <f>($L$23*$B$71+$M$23*$B$72)*$B$107</f>
        <v>0.5</v>
      </c>
      <c r="G45" s="28">
        <f>($L$24*1+$M$24*1)*$B$109</f>
        <v>1</v>
      </c>
      <c r="H45" s="28">
        <f>($L$24*$B$69+$M$24*$B$73)*$B$107</f>
        <v>4.1666666666666664E-2</v>
      </c>
      <c r="I45" s="91">
        <f>($L$23*$B$71+$M$23*$B$72)*$B$109</f>
        <v>0.5</v>
      </c>
      <c r="J45" s="28">
        <f t="shared" si="0"/>
        <v>4.1666666666666664E-2</v>
      </c>
      <c r="K45" s="28">
        <f t="shared" si="1"/>
        <v>0.54166666666666674</v>
      </c>
      <c r="L45" s="108">
        <f t="shared" si="4"/>
        <v>0.45833333333333331</v>
      </c>
      <c r="M45" s="30">
        <f t="shared" si="2"/>
        <v>0.54166666666666674</v>
      </c>
      <c r="N45" s="28">
        <f t="shared" si="5"/>
        <v>0.21006944444444442</v>
      </c>
      <c r="O45" s="28">
        <f t="shared" si="6"/>
        <v>0.22916666666666666</v>
      </c>
      <c r="P45" s="28">
        <f t="shared" si="3"/>
        <v>0.43923611111111105</v>
      </c>
      <c r="Q45" s="28">
        <f>PRODUCT(NodeProb_WWW3!D43:G43)</f>
        <v>0.12500000000000017</v>
      </c>
      <c r="R45" s="28">
        <f t="shared" si="7"/>
        <v>5.4904513888888958E-2</v>
      </c>
      <c r="S45" s="302"/>
    </row>
    <row r="46" spans="1:19" s="29" customFormat="1" x14ac:dyDescent="0.25">
      <c r="A46" s="307"/>
      <c r="B46" s="29">
        <v>44</v>
      </c>
      <c r="D46" s="58">
        <v>1</v>
      </c>
      <c r="E46" s="29">
        <v>3</v>
      </c>
      <c r="F46" s="92">
        <f>($L$25*$B$74+$M$25*$B$74)*$B$107</f>
        <v>0</v>
      </c>
      <c r="G46" s="30">
        <f>($L$26*1+$M$26*1)*$B$109</f>
        <v>1</v>
      </c>
      <c r="H46" s="30">
        <f>($L$26*0+$M$26*0)*$B$107</f>
        <v>0</v>
      </c>
      <c r="I46" s="93">
        <f>($L$25*$B$72+$M$25*$B$72)*$B$109</f>
        <v>0.75</v>
      </c>
      <c r="J46" s="28">
        <f t="shared" si="0"/>
        <v>0</v>
      </c>
      <c r="K46" s="28">
        <f t="shared" si="1"/>
        <v>1</v>
      </c>
      <c r="L46" s="108">
        <f t="shared" si="4"/>
        <v>0</v>
      </c>
      <c r="M46" s="30">
        <f t="shared" si="2"/>
        <v>1</v>
      </c>
      <c r="N46" s="28">
        <f t="shared" si="5"/>
        <v>0</v>
      </c>
      <c r="O46" s="28">
        <f t="shared" si="6"/>
        <v>0</v>
      </c>
      <c r="P46" s="30">
        <f t="shared" si="3"/>
        <v>0</v>
      </c>
      <c r="Q46" s="30">
        <f>PRODUCT(NodeProb_WWW3!D47:G47)</f>
        <v>0</v>
      </c>
      <c r="R46" s="30">
        <f t="shared" si="7"/>
        <v>0</v>
      </c>
      <c r="S46" s="302"/>
    </row>
    <row r="47" spans="1:19" x14ac:dyDescent="0.25">
      <c r="A47" s="307"/>
      <c r="B47" s="25">
        <v>45</v>
      </c>
      <c r="D47" s="9">
        <v>2</v>
      </c>
      <c r="E47" s="25">
        <v>3</v>
      </c>
      <c r="F47" s="88">
        <f>($L$27*1+$M$27*1)*$B$108</f>
        <v>1</v>
      </c>
      <c r="G47" s="82">
        <f>($L$28*$B$74+$M$28*$B$74)*$B$109</f>
        <v>0</v>
      </c>
      <c r="H47" s="82">
        <f>($L$28*$B$72+$M$28*$B$72)*$B$108</f>
        <v>0.75</v>
      </c>
      <c r="I47" s="89">
        <f>($L$27*0+$M$27*0)*$B$109</f>
        <v>0</v>
      </c>
      <c r="J47" s="28">
        <f t="shared" si="0"/>
        <v>1</v>
      </c>
      <c r="K47" s="28">
        <f t="shared" si="1"/>
        <v>0</v>
      </c>
      <c r="L47" s="108">
        <f t="shared" si="4"/>
        <v>1</v>
      </c>
      <c r="M47" s="30">
        <f t="shared" si="2"/>
        <v>0</v>
      </c>
      <c r="N47" s="28">
        <f t="shared" si="5"/>
        <v>0</v>
      </c>
      <c r="O47" s="28">
        <f t="shared" si="6"/>
        <v>0</v>
      </c>
      <c r="P47" s="28">
        <f t="shared" si="3"/>
        <v>0</v>
      </c>
      <c r="Q47" s="28">
        <f>PRODUCT(NodeProb_WWW3!D51:G51)</f>
        <v>0</v>
      </c>
      <c r="R47" s="28">
        <f t="shared" si="7"/>
        <v>0</v>
      </c>
      <c r="S47" s="302"/>
    </row>
    <row r="48" spans="1:19" x14ac:dyDescent="0.25">
      <c r="A48" s="307"/>
      <c r="B48" s="25">
        <v>46</v>
      </c>
      <c r="D48" s="9">
        <v>2</v>
      </c>
      <c r="E48" s="25">
        <v>3</v>
      </c>
      <c r="F48" s="90">
        <f>($L$29*1+$M$29*1)*$B$108</f>
        <v>1</v>
      </c>
      <c r="G48" s="28">
        <f>($L$30*$B$72+$M$30*$B$71)*$B$109</f>
        <v>0.5</v>
      </c>
      <c r="H48" s="28">
        <f>($L$30*$B$72+$M$30*$B$71)*$B$108</f>
        <v>0.5</v>
      </c>
      <c r="I48" s="91">
        <f>($L$29*$B$73+$M$29*$B$69)*$B$109</f>
        <v>4.1666666666666657E-2</v>
      </c>
      <c r="J48" s="28">
        <f t="shared" si="0"/>
        <v>0.54166666666666663</v>
      </c>
      <c r="K48" s="28">
        <f t="shared" si="1"/>
        <v>4.1666666666666657E-2</v>
      </c>
      <c r="L48" s="108">
        <f t="shared" si="4"/>
        <v>0.54166666666666663</v>
      </c>
      <c r="M48" s="30">
        <f t="shared" si="2"/>
        <v>0.45833333333333337</v>
      </c>
      <c r="N48" s="28">
        <f t="shared" si="5"/>
        <v>0.22916666666666669</v>
      </c>
      <c r="O48" s="28">
        <f t="shared" si="6"/>
        <v>0.21006944444444448</v>
      </c>
      <c r="P48" s="28">
        <f t="shared" si="3"/>
        <v>0.43923611111111116</v>
      </c>
      <c r="Q48" s="28">
        <f>PRODUCT(NodeProb_WWW3!D55:G55)</f>
        <v>0.12499999999999985</v>
      </c>
      <c r="R48" s="28">
        <f t="shared" si="7"/>
        <v>5.4904513888888826E-2</v>
      </c>
      <c r="S48" s="302"/>
    </row>
    <row r="49" spans="1:19" x14ac:dyDescent="0.25">
      <c r="A49" s="307"/>
      <c r="B49" s="25">
        <v>47</v>
      </c>
      <c r="D49" s="9">
        <v>1</v>
      </c>
      <c r="E49" s="25">
        <v>4</v>
      </c>
      <c r="F49" s="90">
        <f>($L$31*$B$71+$M$31*$B$72)*$B$107</f>
        <v>0.5</v>
      </c>
      <c r="G49" s="28">
        <f>($L$32*1+$M$32*1)*$B$110</f>
        <v>1</v>
      </c>
      <c r="H49" s="28">
        <f>($L$32*$B$69+$M$32*$B$73)*$B$107</f>
        <v>4.1666666666666664E-2</v>
      </c>
      <c r="I49" s="91">
        <f>($L$31*$B$71+$M$31*$B$72)*$B$110</f>
        <v>0.5</v>
      </c>
      <c r="J49" s="28">
        <f t="shared" si="0"/>
        <v>4.1666666666666664E-2</v>
      </c>
      <c r="K49" s="28">
        <f t="shared" si="1"/>
        <v>0.54166666666666674</v>
      </c>
      <c r="L49" s="108">
        <f t="shared" si="4"/>
        <v>0.45833333333333331</v>
      </c>
      <c r="M49" s="30">
        <f t="shared" si="2"/>
        <v>0.54166666666666674</v>
      </c>
      <c r="N49" s="28">
        <f t="shared" si="5"/>
        <v>0.21006944444444442</v>
      </c>
      <c r="O49" s="28">
        <f t="shared" si="6"/>
        <v>0.22916666666666666</v>
      </c>
      <c r="P49" s="28">
        <f t="shared" si="3"/>
        <v>0.43923611111111105</v>
      </c>
      <c r="Q49" s="28">
        <f>PRODUCT(NodeProb_WWW3!D59:G59)</f>
        <v>0.12500000000000017</v>
      </c>
      <c r="R49" s="28">
        <f t="shared" si="7"/>
        <v>5.4904513888888958E-2</v>
      </c>
      <c r="S49" s="302"/>
    </row>
    <row r="50" spans="1:19" s="29" customFormat="1" x14ac:dyDescent="0.25">
      <c r="A50" s="307"/>
      <c r="B50" s="29">
        <v>48</v>
      </c>
      <c r="D50" s="58">
        <v>1</v>
      </c>
      <c r="E50" s="29">
        <v>4</v>
      </c>
      <c r="F50" s="92">
        <f>($L$33*$B$74+$M$33*$B$74)*$B$107</f>
        <v>0</v>
      </c>
      <c r="G50" s="30">
        <f>($L$34*1+$M$34*1)*$B$110</f>
        <v>1</v>
      </c>
      <c r="H50" s="30">
        <f>($L$34*0+$M$34*0)*$B$107</f>
        <v>0</v>
      </c>
      <c r="I50" s="93">
        <f>($L$33*$B$72+$M$33*$B$72)*$B$110</f>
        <v>0.75</v>
      </c>
      <c r="J50" s="28">
        <f t="shared" si="0"/>
        <v>0</v>
      </c>
      <c r="K50" s="28">
        <f t="shared" si="1"/>
        <v>1</v>
      </c>
      <c r="L50" s="108">
        <f t="shared" si="4"/>
        <v>0</v>
      </c>
      <c r="M50" s="30">
        <f t="shared" si="2"/>
        <v>1</v>
      </c>
      <c r="N50" s="28">
        <f t="shared" si="5"/>
        <v>0</v>
      </c>
      <c r="O50" s="28">
        <f t="shared" si="6"/>
        <v>0</v>
      </c>
      <c r="P50" s="30">
        <f t="shared" si="3"/>
        <v>0</v>
      </c>
      <c r="Q50" s="30">
        <f>PRODUCT(NodeProb_WWW3!D63:G63)</f>
        <v>0</v>
      </c>
      <c r="R50" s="30">
        <f t="shared" si="7"/>
        <v>0</v>
      </c>
      <c r="S50" s="304"/>
    </row>
    <row r="51" spans="1:19" x14ac:dyDescent="0.25">
      <c r="A51" s="308" t="s">
        <v>57</v>
      </c>
      <c r="B51" s="25">
        <v>49</v>
      </c>
      <c r="D51" s="9">
        <v>2</v>
      </c>
      <c r="E51" s="25">
        <v>4</v>
      </c>
      <c r="F51" s="88">
        <f>$L$35*$J$3+$M$35*$J$4</f>
        <v>0</v>
      </c>
      <c r="G51" s="82">
        <f>$K$36</f>
        <v>4.1666666666666657E-2</v>
      </c>
      <c r="H51" s="82">
        <f>$L$36*$J$5+$M$36*$J$6</f>
        <v>0</v>
      </c>
      <c r="I51" s="89">
        <f>$K$35</f>
        <v>0</v>
      </c>
      <c r="J51" s="28">
        <f t="shared" si="0"/>
        <v>0</v>
      </c>
      <c r="K51" s="28">
        <f t="shared" si="1"/>
        <v>4.1666666666666657E-2</v>
      </c>
      <c r="L51" s="108">
        <f t="shared" si="4"/>
        <v>0</v>
      </c>
      <c r="M51" s="30">
        <f t="shared" si="2"/>
        <v>1</v>
      </c>
      <c r="N51" s="28">
        <f t="shared" si="5"/>
        <v>0</v>
      </c>
      <c r="O51" s="28">
        <f t="shared" si="6"/>
        <v>0</v>
      </c>
      <c r="P51" s="28">
        <f t="shared" si="3"/>
        <v>0</v>
      </c>
      <c r="Q51" s="28">
        <f>PRODUCT(NodeProb_WWW3!E3:G3)</f>
        <v>0.12499999999999985</v>
      </c>
      <c r="R51" s="28">
        <f t="shared" si="7"/>
        <v>0</v>
      </c>
      <c r="S51" s="302">
        <f>SUM(R51:R58)</f>
        <v>0</v>
      </c>
    </row>
    <row r="52" spans="1:19" x14ac:dyDescent="0.25">
      <c r="A52" s="303"/>
      <c r="B52" s="25">
        <v>50</v>
      </c>
      <c r="D52" s="9">
        <v>2</v>
      </c>
      <c r="E52" s="25">
        <v>4</v>
      </c>
      <c r="F52" s="90">
        <f>$J$37</f>
        <v>4.1666666666666664E-2</v>
      </c>
      <c r="G52" s="28">
        <f>$L$38*$K$9+$M$38*$K$10</f>
        <v>0</v>
      </c>
      <c r="H52" s="28">
        <f>$J$38</f>
        <v>0</v>
      </c>
      <c r="I52" s="91">
        <f>$L$37*$K$7+$M$37*$K$8</f>
        <v>0</v>
      </c>
      <c r="J52" s="28">
        <f t="shared" si="0"/>
        <v>4.1666666666666664E-2</v>
      </c>
      <c r="K52" s="28">
        <f t="shared" si="1"/>
        <v>0</v>
      </c>
      <c r="L52" s="108">
        <f t="shared" si="4"/>
        <v>1</v>
      </c>
      <c r="M52" s="30">
        <f t="shared" si="2"/>
        <v>0</v>
      </c>
      <c r="N52" s="28">
        <f t="shared" si="5"/>
        <v>0</v>
      </c>
      <c r="O52" s="28">
        <f t="shared" si="6"/>
        <v>0</v>
      </c>
      <c r="P52" s="28">
        <f t="shared" si="3"/>
        <v>0</v>
      </c>
      <c r="Q52" s="28">
        <f>PRODUCT(NodeProb_WWW3!E11:G11)</f>
        <v>0.12500000000000017</v>
      </c>
      <c r="R52" s="28">
        <f t="shared" si="7"/>
        <v>0</v>
      </c>
      <c r="S52" s="302"/>
    </row>
    <row r="53" spans="1:19" x14ac:dyDescent="0.25">
      <c r="A53" s="303"/>
      <c r="B53" s="25">
        <v>51</v>
      </c>
      <c r="D53" s="9">
        <v>2</v>
      </c>
      <c r="E53" s="25">
        <v>3</v>
      </c>
      <c r="F53" s="90">
        <f>$L$39*$J$11+$M$39*$J$12</f>
        <v>0</v>
      </c>
      <c r="G53" s="28">
        <f>$K$40</f>
        <v>4.1666666666666657E-2</v>
      </c>
      <c r="H53" s="28">
        <f>$L$40*$J$13+$M$40*$J$14</f>
        <v>0</v>
      </c>
      <c r="I53" s="91">
        <f>$K$39</f>
        <v>0</v>
      </c>
      <c r="J53" s="28">
        <f t="shared" si="0"/>
        <v>0</v>
      </c>
      <c r="K53" s="28">
        <f t="shared" si="1"/>
        <v>4.1666666666666657E-2</v>
      </c>
      <c r="L53" s="108">
        <f t="shared" si="4"/>
        <v>0</v>
      </c>
      <c r="M53" s="30">
        <f t="shared" si="2"/>
        <v>1</v>
      </c>
      <c r="N53" s="28">
        <f t="shared" si="5"/>
        <v>0</v>
      </c>
      <c r="O53" s="28">
        <f t="shared" si="6"/>
        <v>0</v>
      </c>
      <c r="P53" s="28">
        <f t="shared" si="3"/>
        <v>0</v>
      </c>
      <c r="Q53" s="28">
        <f>PRODUCT(NodeProb_WWW3!E19:G19)</f>
        <v>0.12499999999999985</v>
      </c>
      <c r="R53" s="28">
        <f t="shared" si="7"/>
        <v>0</v>
      </c>
      <c r="S53" s="302"/>
    </row>
    <row r="54" spans="1:19" x14ac:dyDescent="0.25">
      <c r="A54" s="303"/>
      <c r="B54" s="25">
        <v>52</v>
      </c>
      <c r="D54" s="9">
        <v>2</v>
      </c>
      <c r="E54" s="25">
        <v>3</v>
      </c>
      <c r="F54" s="90">
        <f>$J$41</f>
        <v>4.1666666666666664E-2</v>
      </c>
      <c r="G54" s="28">
        <f>$L$42*$K$17+$M$42*$K$18</f>
        <v>0</v>
      </c>
      <c r="H54" s="28">
        <f>$J$42</f>
        <v>0</v>
      </c>
      <c r="I54" s="91">
        <f>$L$41*$K$15+$M$41*$K$16</f>
        <v>0</v>
      </c>
      <c r="J54" s="28">
        <f t="shared" si="0"/>
        <v>4.1666666666666664E-2</v>
      </c>
      <c r="K54" s="28">
        <f t="shared" si="1"/>
        <v>0</v>
      </c>
      <c r="L54" s="108">
        <f t="shared" si="4"/>
        <v>1</v>
      </c>
      <c r="M54" s="30">
        <f t="shared" si="2"/>
        <v>0</v>
      </c>
      <c r="N54" s="28">
        <f t="shared" si="5"/>
        <v>0</v>
      </c>
      <c r="O54" s="28">
        <f t="shared" si="6"/>
        <v>0</v>
      </c>
      <c r="P54" s="28">
        <f t="shared" si="3"/>
        <v>0</v>
      </c>
      <c r="Q54" s="28">
        <f>PRODUCT(NodeProb_WWW3!E27:G27)</f>
        <v>0.12500000000000017</v>
      </c>
      <c r="R54" s="28">
        <f t="shared" si="7"/>
        <v>0</v>
      </c>
      <c r="S54" s="302"/>
    </row>
    <row r="55" spans="1:19" x14ac:dyDescent="0.25">
      <c r="A55" s="303"/>
      <c r="B55" s="25">
        <v>53</v>
      </c>
      <c r="D55" s="9">
        <v>1</v>
      </c>
      <c r="E55" s="25">
        <v>4</v>
      </c>
      <c r="F55" s="90">
        <f>$L$43*$J$19+$M$43*$J$20</f>
        <v>0</v>
      </c>
      <c r="G55" s="28">
        <f>$K$44</f>
        <v>4.1666666666666657E-2</v>
      </c>
      <c r="H55" s="28">
        <f>$L$44*$J$21+$M$44*$J$22</f>
        <v>0</v>
      </c>
      <c r="I55" s="91">
        <f>$K$43</f>
        <v>0</v>
      </c>
      <c r="J55" s="28">
        <f t="shared" si="0"/>
        <v>0</v>
      </c>
      <c r="K55" s="28">
        <f t="shared" si="1"/>
        <v>4.1666666666666657E-2</v>
      </c>
      <c r="L55" s="108">
        <f t="shared" si="4"/>
        <v>0</v>
      </c>
      <c r="M55" s="30">
        <f t="shared" si="2"/>
        <v>1</v>
      </c>
      <c r="N55" s="28">
        <f t="shared" si="5"/>
        <v>0</v>
      </c>
      <c r="O55" s="28">
        <f t="shared" si="6"/>
        <v>0</v>
      </c>
      <c r="P55" s="28">
        <f t="shared" si="3"/>
        <v>0</v>
      </c>
      <c r="Q55" s="28">
        <f>PRODUCT(NodeProb_WWW3!E35:G35)</f>
        <v>0.12499999999999985</v>
      </c>
      <c r="R55" s="28">
        <f t="shared" si="7"/>
        <v>0</v>
      </c>
      <c r="S55" s="302"/>
    </row>
    <row r="56" spans="1:19" x14ac:dyDescent="0.25">
      <c r="A56" s="303"/>
      <c r="B56" s="25">
        <v>54</v>
      </c>
      <c r="D56" s="9">
        <v>1</v>
      </c>
      <c r="E56" s="25">
        <v>4</v>
      </c>
      <c r="F56" s="90">
        <f>$J$45</f>
        <v>4.1666666666666664E-2</v>
      </c>
      <c r="G56" s="28">
        <f>$L$46*$K$25+$M$46*$K$26</f>
        <v>0</v>
      </c>
      <c r="H56" s="28">
        <f>$J$46</f>
        <v>0</v>
      </c>
      <c r="I56" s="91">
        <f>$L$45*$K$23+$M$45*$K$24</f>
        <v>0</v>
      </c>
      <c r="J56" s="28">
        <f t="shared" si="0"/>
        <v>4.1666666666666664E-2</v>
      </c>
      <c r="K56" s="28">
        <f t="shared" si="1"/>
        <v>0</v>
      </c>
      <c r="L56" s="108">
        <f t="shared" si="4"/>
        <v>1</v>
      </c>
      <c r="M56" s="30">
        <f t="shared" si="2"/>
        <v>0</v>
      </c>
      <c r="N56" s="28">
        <f t="shared" si="5"/>
        <v>0</v>
      </c>
      <c r="O56" s="28">
        <f t="shared" si="6"/>
        <v>0</v>
      </c>
      <c r="P56" s="28">
        <f t="shared" si="3"/>
        <v>0</v>
      </c>
      <c r="Q56" s="28">
        <f>PRODUCT(NodeProb_WWW3!E43:G43)</f>
        <v>0.12500000000000017</v>
      </c>
      <c r="R56" s="28">
        <f t="shared" si="7"/>
        <v>0</v>
      </c>
      <c r="S56" s="302"/>
    </row>
    <row r="57" spans="1:19" x14ac:dyDescent="0.25">
      <c r="A57" s="303"/>
      <c r="B57" s="25">
        <v>55</v>
      </c>
      <c r="D57" s="9">
        <v>1</v>
      </c>
      <c r="E57" s="25">
        <v>3</v>
      </c>
      <c r="F57" s="90">
        <f>$L$47*$J$27+$M$47*$J$28</f>
        <v>0</v>
      </c>
      <c r="G57" s="28">
        <f>$K$48</f>
        <v>4.1666666666666657E-2</v>
      </c>
      <c r="H57" s="28">
        <f>$L$48*$J$29+$M$48*$J$30</f>
        <v>0</v>
      </c>
      <c r="I57" s="91">
        <f>$K$47</f>
        <v>0</v>
      </c>
      <c r="J57" s="28">
        <f t="shared" si="0"/>
        <v>0</v>
      </c>
      <c r="K57" s="28">
        <f t="shared" si="1"/>
        <v>4.1666666666666657E-2</v>
      </c>
      <c r="L57" s="108">
        <f t="shared" si="4"/>
        <v>0</v>
      </c>
      <c r="M57" s="30">
        <f t="shared" si="2"/>
        <v>1</v>
      </c>
      <c r="N57" s="28">
        <f t="shared" si="5"/>
        <v>0</v>
      </c>
      <c r="O57" s="28">
        <f t="shared" si="6"/>
        <v>0</v>
      </c>
      <c r="P57" s="28">
        <f t="shared" si="3"/>
        <v>0</v>
      </c>
      <c r="Q57" s="28">
        <f>PRODUCT(NodeProb_WWW3!E51:G51)</f>
        <v>0.12499999999999985</v>
      </c>
      <c r="R57" s="28">
        <f t="shared" si="7"/>
        <v>0</v>
      </c>
      <c r="S57" s="302"/>
    </row>
    <row r="58" spans="1:19" s="29" customFormat="1" x14ac:dyDescent="0.25">
      <c r="A58" s="309"/>
      <c r="B58" s="29">
        <v>56</v>
      </c>
      <c r="D58" s="58">
        <v>1</v>
      </c>
      <c r="E58" s="29">
        <v>3</v>
      </c>
      <c r="F58" s="92">
        <f>$J$49</f>
        <v>4.1666666666666664E-2</v>
      </c>
      <c r="G58" s="30">
        <f>$L$50*$K$33+$M$50*$K$34</f>
        <v>0</v>
      </c>
      <c r="H58" s="30">
        <f>$J$50</f>
        <v>0</v>
      </c>
      <c r="I58" s="93">
        <f>$L$49*$K$31+$M$49*$K$32</f>
        <v>0</v>
      </c>
      <c r="J58" s="28">
        <f t="shared" si="0"/>
        <v>4.1666666666666664E-2</v>
      </c>
      <c r="K58" s="28">
        <f t="shared" si="1"/>
        <v>0</v>
      </c>
      <c r="L58" s="108">
        <f t="shared" si="4"/>
        <v>1</v>
      </c>
      <c r="M58" s="30">
        <f t="shared" si="2"/>
        <v>0</v>
      </c>
      <c r="N58" s="28">
        <f t="shared" si="5"/>
        <v>0</v>
      </c>
      <c r="O58" s="28">
        <f t="shared" si="6"/>
        <v>0</v>
      </c>
      <c r="P58" s="30">
        <f t="shared" si="3"/>
        <v>0</v>
      </c>
      <c r="Q58" s="30">
        <f>PRODUCT(NodeProb_WWW3!E59:G59)</f>
        <v>0.12500000000000017</v>
      </c>
      <c r="R58" s="30">
        <f t="shared" si="7"/>
        <v>0</v>
      </c>
      <c r="S58" s="304"/>
    </row>
    <row r="59" spans="1:19" x14ac:dyDescent="0.25">
      <c r="A59" s="308" t="s">
        <v>58</v>
      </c>
      <c r="B59" s="25">
        <v>57</v>
      </c>
      <c r="D59" s="9">
        <v>1</v>
      </c>
      <c r="E59" s="25">
        <v>3</v>
      </c>
      <c r="F59" s="88">
        <f>$L$51*$J$35+$M$51*$J$36</f>
        <v>0.54166666666666663</v>
      </c>
      <c r="G59" s="82">
        <f>$L$52*$K$37+$M$52*$K$38</f>
        <v>0.54166666666666674</v>
      </c>
      <c r="H59" s="82">
        <f>$L$52*($L$37*$J$7+$M$37*$J$8)+$M$52*($L$38*$J$9+$M$38*$J$10)</f>
        <v>0.40972222222222227</v>
      </c>
      <c r="I59" s="89">
        <f>$L$51*($L$35*$K$3+$M$35*$K$4)+$M$51*($L$36*$K$5+$M$36*$K$6)</f>
        <v>0.40972222222222221</v>
      </c>
      <c r="J59" s="28">
        <f t="shared" si="0"/>
        <v>0.40972222222222227</v>
      </c>
      <c r="K59" s="28">
        <f t="shared" si="1"/>
        <v>0.40972222222222238</v>
      </c>
      <c r="L59" s="108">
        <f t="shared" si="4"/>
        <v>0.49999999999999939</v>
      </c>
      <c r="M59" s="30">
        <f t="shared" si="2"/>
        <v>0.50000000000000067</v>
      </c>
      <c r="N59" s="28">
        <f t="shared" si="5"/>
        <v>6.5972222222222099E-2</v>
      </c>
      <c r="O59" s="28">
        <f t="shared" si="6"/>
        <v>6.5972222222222182E-2</v>
      </c>
      <c r="P59" s="28">
        <f t="shared" si="3"/>
        <v>0.13194444444444428</v>
      </c>
      <c r="Q59" s="28">
        <f>PRODUCT(NodeProb_WWW3!F3:G3)</f>
        <v>0.25</v>
      </c>
      <c r="R59" s="28">
        <f t="shared" si="7"/>
        <v>3.298611111111107E-2</v>
      </c>
      <c r="S59" s="302">
        <f>SUM(R59:R62)</f>
        <v>0.13194444444444428</v>
      </c>
    </row>
    <row r="60" spans="1:19" x14ac:dyDescent="0.25">
      <c r="A60" s="303"/>
      <c r="B60" s="25">
        <v>58</v>
      </c>
      <c r="D60" s="9">
        <v>1</v>
      </c>
      <c r="E60" s="25">
        <v>4</v>
      </c>
      <c r="F60" s="90">
        <f>$L$53*$J$39+$M$53*$J$40</f>
        <v>0.54166666666666663</v>
      </c>
      <c r="G60" s="28">
        <f>$L$54*$K$41+$M$54*$K$42</f>
        <v>0.54166666666666674</v>
      </c>
      <c r="H60" s="28">
        <f>$L$54*($L$41*$J$15+$M$41*$J$16)+$M$54*($L$42*$J$17+$M$42*$J$18)</f>
        <v>0.40972222222222227</v>
      </c>
      <c r="I60" s="91">
        <f>$L$53*($L$39*$K$11+$M$39*$K$12)+$M$53*($L$40*$K$13+$M$40*$K$14)</f>
        <v>0.40972222222222221</v>
      </c>
      <c r="J60" s="28">
        <f t="shared" si="0"/>
        <v>0.40972222222222227</v>
      </c>
      <c r="K60" s="28">
        <f t="shared" si="1"/>
        <v>0.40972222222222238</v>
      </c>
      <c r="L60" s="108">
        <f t="shared" si="4"/>
        <v>0.49999999999999939</v>
      </c>
      <c r="M60" s="30">
        <f t="shared" si="2"/>
        <v>0.50000000000000067</v>
      </c>
      <c r="N60" s="28">
        <f t="shared" si="5"/>
        <v>6.5972222222222099E-2</v>
      </c>
      <c r="O60" s="28">
        <f t="shared" si="6"/>
        <v>6.5972222222222182E-2</v>
      </c>
      <c r="P60" s="28">
        <f t="shared" si="3"/>
        <v>0.13194444444444428</v>
      </c>
      <c r="Q60" s="28">
        <f>PRODUCT(NodeProb_WWW3!F19:G19)</f>
        <v>0.25</v>
      </c>
      <c r="R60" s="28">
        <f t="shared" si="7"/>
        <v>3.298611111111107E-2</v>
      </c>
      <c r="S60" s="302"/>
    </row>
    <row r="61" spans="1:19" x14ac:dyDescent="0.25">
      <c r="A61" s="303"/>
      <c r="B61" s="25">
        <v>59</v>
      </c>
      <c r="D61" s="9">
        <v>2</v>
      </c>
      <c r="E61" s="25">
        <v>3</v>
      </c>
      <c r="F61" s="90">
        <f>$L$55*$J$43+$M$55*$J$44</f>
        <v>0.54166666666666663</v>
      </c>
      <c r="G61" s="28">
        <f>$L$56*$K$45+$M$56*$K$46</f>
        <v>0.54166666666666674</v>
      </c>
      <c r="H61" s="28">
        <f>$L$56*($L$45*$J$23+$M$45*$J$24)+$M$56*($L$46*$J$25+$M$46*$J$26)</f>
        <v>0.40972222222222227</v>
      </c>
      <c r="I61" s="91">
        <f>$L$55*($L$43*$K$19+$M$43*$K$20)+$M$55*($L$44*$K$21+$M$44*$K$22)</f>
        <v>0.40972222222222221</v>
      </c>
      <c r="J61" s="28">
        <f t="shared" si="0"/>
        <v>0.40972222222222227</v>
      </c>
      <c r="K61" s="28">
        <f t="shared" si="1"/>
        <v>0.40972222222222238</v>
      </c>
      <c r="L61" s="108">
        <f t="shared" si="4"/>
        <v>0.49999999999999939</v>
      </c>
      <c r="M61" s="30">
        <f t="shared" si="2"/>
        <v>0.50000000000000067</v>
      </c>
      <c r="N61" s="28">
        <f t="shared" si="5"/>
        <v>6.5972222222222099E-2</v>
      </c>
      <c r="O61" s="28">
        <f t="shared" si="6"/>
        <v>6.5972222222222182E-2</v>
      </c>
      <c r="P61" s="28">
        <f t="shared" si="3"/>
        <v>0.13194444444444428</v>
      </c>
      <c r="Q61" s="28">
        <f>PRODUCT(NodeProb_WWW3!F35:G35)</f>
        <v>0.25</v>
      </c>
      <c r="R61" s="28">
        <f t="shared" si="7"/>
        <v>3.298611111111107E-2</v>
      </c>
      <c r="S61" s="302"/>
    </row>
    <row r="62" spans="1:19" s="29" customFormat="1" x14ac:dyDescent="0.25">
      <c r="A62" s="309"/>
      <c r="B62" s="29">
        <v>60</v>
      </c>
      <c r="D62" s="58">
        <v>2</v>
      </c>
      <c r="E62" s="29">
        <v>4</v>
      </c>
      <c r="F62" s="92">
        <f>$L$57*$J$47+$M$57*$J$48</f>
        <v>0.54166666666666663</v>
      </c>
      <c r="G62" s="30">
        <f>$L$58*$K$49+$M$58*$K$50</f>
        <v>0.54166666666666674</v>
      </c>
      <c r="H62" s="30">
        <f>$L$58*($L$49*$J$31+$M$49*$J$32)+$M$58*($L$50*$J$33+$M$50*$J$34)</f>
        <v>0.40972222222222227</v>
      </c>
      <c r="I62" s="93">
        <f>$L$57*($L$47*$K$27+$M$47*$K$28)+$M$57*($L$48*$K$29+$M$48*$K$30)</f>
        <v>0.40972222222222221</v>
      </c>
      <c r="J62" s="28">
        <f t="shared" si="0"/>
        <v>0.40972222222222227</v>
      </c>
      <c r="K62" s="28">
        <f t="shared" si="1"/>
        <v>0.40972222222222238</v>
      </c>
      <c r="L62" s="108">
        <f t="shared" si="4"/>
        <v>0.49999999999999939</v>
      </c>
      <c r="M62" s="30">
        <f t="shared" si="2"/>
        <v>0.50000000000000067</v>
      </c>
      <c r="N62" s="28">
        <f t="shared" si="5"/>
        <v>6.5972222222222099E-2</v>
      </c>
      <c r="O62" s="28">
        <f t="shared" si="6"/>
        <v>6.5972222222222182E-2</v>
      </c>
      <c r="P62" s="30">
        <f t="shared" si="3"/>
        <v>0.13194444444444428</v>
      </c>
      <c r="Q62" s="30">
        <f>PRODUCT(NodeProb_WWW3!F51:G51)</f>
        <v>0.25</v>
      </c>
      <c r="R62" s="30">
        <f t="shared" si="7"/>
        <v>3.298611111111107E-2</v>
      </c>
      <c r="S62" s="304"/>
    </row>
    <row r="63" spans="1:19" x14ac:dyDescent="0.25">
      <c r="A63" s="308" t="s">
        <v>59</v>
      </c>
      <c r="B63" s="25">
        <v>61</v>
      </c>
      <c r="D63" s="9">
        <v>3</v>
      </c>
      <c r="E63" s="25">
        <v>4</v>
      </c>
      <c r="F63" s="98">
        <f>$K$59</f>
        <v>0.40972222222222238</v>
      </c>
      <c r="G63" s="99">
        <f>$K$60</f>
        <v>0.40972222222222238</v>
      </c>
      <c r="H63" s="99">
        <f>$L$60*$K$53+$M$60*$K$54</f>
        <v>2.0833333333333304E-2</v>
      </c>
      <c r="I63" s="100">
        <f>$L$59*$K$51+$M$59*$K$52</f>
        <v>2.0833333333333304E-2</v>
      </c>
      <c r="J63" s="28">
        <f t="shared" si="0"/>
        <v>2.0833333333333315E-2</v>
      </c>
      <c r="K63" s="28">
        <f t="shared" si="1"/>
        <v>2.0833333333333304E-2</v>
      </c>
      <c r="L63" s="108">
        <f t="shared" si="4"/>
        <v>0.5</v>
      </c>
      <c r="M63" s="30">
        <f t="shared" si="2"/>
        <v>0.5</v>
      </c>
      <c r="N63" s="28">
        <f t="shared" si="5"/>
        <v>0.19444444444444453</v>
      </c>
      <c r="O63" s="28">
        <f t="shared" si="6"/>
        <v>0.19444444444444453</v>
      </c>
      <c r="P63" s="28">
        <f t="shared" si="3"/>
        <v>0.38888888888888906</v>
      </c>
      <c r="Q63" s="28">
        <f>NodeProb_WWW3!G3</f>
        <v>0.5</v>
      </c>
      <c r="R63" s="28">
        <f t="shared" si="7"/>
        <v>0.19444444444444453</v>
      </c>
      <c r="S63" s="302">
        <f>SUM(R63:R64)</f>
        <v>0.38888888888888906</v>
      </c>
    </row>
    <row r="64" spans="1:19" s="29" customFormat="1" x14ac:dyDescent="0.25">
      <c r="A64" s="309"/>
      <c r="B64" s="29">
        <v>62</v>
      </c>
      <c r="D64" s="58">
        <v>3</v>
      </c>
      <c r="E64" s="29">
        <v>4</v>
      </c>
      <c r="F64" s="101">
        <f>$K$61</f>
        <v>0.40972222222222238</v>
      </c>
      <c r="G64" s="75">
        <f>$K$62</f>
        <v>0.40972222222222238</v>
      </c>
      <c r="H64" s="75">
        <f>$L$62*$K$57+$M$62*$K$58</f>
        <v>2.0833333333333304E-2</v>
      </c>
      <c r="I64" s="102">
        <f>$L$61*$K$55+$M$61*$K$56</f>
        <v>2.0833333333333304E-2</v>
      </c>
      <c r="J64" s="28">
        <f t="shared" si="0"/>
        <v>2.0833333333333315E-2</v>
      </c>
      <c r="K64" s="28">
        <f t="shared" si="1"/>
        <v>2.0833333333333304E-2</v>
      </c>
      <c r="L64" s="108">
        <f t="shared" si="4"/>
        <v>0.5</v>
      </c>
      <c r="M64" s="30">
        <f t="shared" si="2"/>
        <v>0.5</v>
      </c>
      <c r="N64" s="28">
        <f t="shared" si="5"/>
        <v>0.19444444444444453</v>
      </c>
      <c r="O64" s="28">
        <f t="shared" si="6"/>
        <v>0.19444444444444453</v>
      </c>
      <c r="P64" s="30">
        <f t="shared" si="3"/>
        <v>0.38888888888888906</v>
      </c>
      <c r="Q64" s="30">
        <f>NodeProb_WWW3!G35</f>
        <v>0.5</v>
      </c>
      <c r="R64" s="30">
        <f t="shared" si="7"/>
        <v>0.19444444444444453</v>
      </c>
      <c r="S64" s="302"/>
    </row>
    <row r="65" spans="1:19" s="29" customFormat="1" x14ac:dyDescent="0.25">
      <c r="A65" s="173" t="s">
        <v>60</v>
      </c>
      <c r="B65" s="29">
        <v>63</v>
      </c>
      <c r="D65" s="29">
        <v>1</v>
      </c>
      <c r="E65" s="29">
        <v>2</v>
      </c>
      <c r="F65" s="101">
        <f>$L$63*$J$59+$M$63*$J$60</f>
        <v>0.40972222222222227</v>
      </c>
      <c r="G65" s="75">
        <f>$L$64*$J$61+$M$64*$J$62</f>
        <v>0.40972222222222227</v>
      </c>
      <c r="H65" s="75">
        <f>$L$64*($L$61*$J$55+$M$61*$J$56)+$M$64*($L$62*$J$57+$M$62*$J$58)</f>
        <v>2.083333333333336E-2</v>
      </c>
      <c r="I65" s="102">
        <f>$L$63*($L$59*$J$51+$M$59*$J$52)+$M$63*($L$60*$J$53+$M$60*$J$54)</f>
        <v>2.083333333333336E-2</v>
      </c>
      <c r="J65" s="28">
        <f t="shared" si="0"/>
        <v>2.083333333333337E-2</v>
      </c>
      <c r="K65" s="28">
        <f t="shared" si="1"/>
        <v>2.083333333333336E-2</v>
      </c>
      <c r="L65" s="108">
        <f t="shared" si="4"/>
        <v>0.5</v>
      </c>
      <c r="M65" s="30">
        <f t="shared" si="2"/>
        <v>0.5</v>
      </c>
      <c r="N65" s="28">
        <f t="shared" si="5"/>
        <v>0.19444444444444445</v>
      </c>
      <c r="O65" s="28">
        <f t="shared" si="6"/>
        <v>0.19444444444444445</v>
      </c>
      <c r="P65" s="30">
        <f t="shared" si="3"/>
        <v>0.3888888888888889</v>
      </c>
      <c r="Q65" s="30">
        <v>1</v>
      </c>
      <c r="R65" s="30">
        <f t="shared" si="7"/>
        <v>0.3888888888888889</v>
      </c>
      <c r="S65" s="76">
        <f>R65</f>
        <v>0.3888888888888889</v>
      </c>
    </row>
    <row r="66" spans="1:19" x14ac:dyDescent="0.25">
      <c r="R66" s="24" t="s">
        <v>17</v>
      </c>
      <c r="S66" s="31">
        <f>SUM(S3:S65)</f>
        <v>1.4166666666666665</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c r="D71" s="110">
        <f>B71</f>
        <v>0.5</v>
      </c>
    </row>
    <row r="72" spans="1:19" x14ac:dyDescent="0.25">
      <c r="A72" s="14" t="s">
        <v>28</v>
      </c>
      <c r="B72" s="15">
        <f>(1+$B$68)/2</f>
        <v>0.75</v>
      </c>
      <c r="D72" s="110">
        <f>B72</f>
        <v>0.75</v>
      </c>
    </row>
    <row r="73" spans="1:19" x14ac:dyDescent="0.25">
      <c r="A73" s="16" t="s">
        <v>21</v>
      </c>
      <c r="B73" s="15">
        <f>($B$68+$B$69)/3</f>
        <v>0.16666666666666666</v>
      </c>
      <c r="D73" s="110">
        <f>B73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2.083333333333337E-2</v>
      </c>
      <c r="H77" s="109"/>
      <c r="I77" s="111"/>
    </row>
    <row r="78" spans="1:19" x14ac:dyDescent="0.25">
      <c r="A78" s="43"/>
      <c r="C78" s="25" t="s">
        <v>34</v>
      </c>
      <c r="D78" s="55">
        <f>$K$65</f>
        <v>2.083333333333336E-2</v>
      </c>
    </row>
    <row r="79" spans="1:19" x14ac:dyDescent="0.25">
      <c r="A79" s="43"/>
      <c r="C79" s="25" t="s">
        <v>35</v>
      </c>
      <c r="D79" s="55">
        <f>$L$65*$J$63+$M$65*$J$64</f>
        <v>2.0833333333333315E-2</v>
      </c>
    </row>
    <row r="80" spans="1:19" ht="16.5" thickBot="1" x14ac:dyDescent="0.3">
      <c r="A80" s="33"/>
      <c r="B80" s="53"/>
      <c r="C80" s="53" t="s">
        <v>36</v>
      </c>
      <c r="D80" s="56">
        <f>$L$65*$K$63+$M$65*$K$64</f>
        <v>2.0833333333333304E-2</v>
      </c>
    </row>
    <row r="81" spans="1:16" ht="16.5" thickBot="1" x14ac:dyDescent="0.3"/>
    <row r="82" spans="1:16" ht="18" x14ac:dyDescent="0.25">
      <c r="A82" s="49" t="s">
        <v>37</v>
      </c>
      <c r="B82" s="50" t="s">
        <v>8</v>
      </c>
      <c r="C82" s="51" t="s">
        <v>53</v>
      </c>
      <c r="D82" s="37"/>
      <c r="E82" s="37" t="s">
        <v>38</v>
      </c>
      <c r="F82" s="52">
        <f>AVERAGE(B83:B86)</f>
        <v>2.0833333333333336E-2</v>
      </c>
    </row>
    <row r="83" spans="1:16" x14ac:dyDescent="0.25">
      <c r="A83" s="40" t="s">
        <v>5</v>
      </c>
      <c r="B83" s="31">
        <f>D77</f>
        <v>2.083333333333337E-2</v>
      </c>
      <c r="C83" s="28">
        <f>(B83-$F$82)*(B83-$F$82)</f>
        <v>1.2037062152420224E-33</v>
      </c>
      <c r="F83" s="41"/>
    </row>
    <row r="84" spans="1:16" x14ac:dyDescent="0.25">
      <c r="A84" s="40" t="s">
        <v>4</v>
      </c>
      <c r="B84" s="31">
        <f>D78</f>
        <v>2.083333333333336E-2</v>
      </c>
      <c r="C84" s="28">
        <f>(B84-$F$82)*(B84-$F$82)</f>
        <v>5.8981604546859098E-34</v>
      </c>
      <c r="F84" s="41"/>
    </row>
    <row r="85" spans="1:16" x14ac:dyDescent="0.25">
      <c r="A85" s="40" t="s">
        <v>3</v>
      </c>
      <c r="B85" s="31">
        <f>D79</f>
        <v>2.0833333333333315E-2</v>
      </c>
      <c r="C85" s="28">
        <f>(B85-$F$82)*(B85-$F$82)</f>
        <v>4.3333423748712807E-34</v>
      </c>
      <c r="F85" s="41"/>
    </row>
    <row r="86" spans="1:16" x14ac:dyDescent="0.25">
      <c r="A86" s="40" t="s">
        <v>2</v>
      </c>
      <c r="B86" s="31">
        <f>D80</f>
        <v>2.0833333333333304E-2</v>
      </c>
      <c r="C86" s="28">
        <f>(B86-$F$82)*(B86-$F$82)</f>
        <v>9.7500203434603815E-34</v>
      </c>
      <c r="F86" s="41"/>
    </row>
    <row r="87" spans="1:16" x14ac:dyDescent="0.25">
      <c r="A87" s="43"/>
      <c r="B87" s="24" t="s">
        <v>39</v>
      </c>
      <c r="C87" s="28">
        <f>SUM(C83:C86)</f>
        <v>3.2018585325437796E-33</v>
      </c>
      <c r="F87" s="41"/>
    </row>
    <row r="88" spans="1:16" x14ac:dyDescent="0.25">
      <c r="A88" s="44"/>
      <c r="B88" s="24" t="s">
        <v>40</v>
      </c>
      <c r="C88" s="28">
        <f>C87/4</f>
        <v>8.004646331359449E-34</v>
      </c>
      <c r="F88" s="41"/>
    </row>
    <row r="89" spans="1:16" x14ac:dyDescent="0.25">
      <c r="A89" s="43"/>
      <c r="B89" s="24" t="s">
        <v>41</v>
      </c>
      <c r="C89" s="28">
        <f>SQRT(C88)</f>
        <v>2.8292483686236258E-17</v>
      </c>
      <c r="F89" s="41"/>
    </row>
    <row r="90" spans="1:16" ht="16.5" thickBot="1" x14ac:dyDescent="0.3">
      <c r="A90" s="33"/>
      <c r="B90" s="45" t="s">
        <v>42</v>
      </c>
      <c r="C90" s="46">
        <f>IF($F$82=0,0,$C$89/$F$82)</f>
        <v>1.3580392169393402E-15</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2.0833333333332999E-2</v>
      </c>
      <c r="C94" s="28">
        <f>(B94-$F$94)*(B94-$F$94)</f>
        <v>0</v>
      </c>
      <c r="D94" s="27"/>
      <c r="E94" s="25" t="s">
        <v>38</v>
      </c>
      <c r="F94" s="42">
        <f>AVERAGE(B94:B97)</f>
        <v>2.0833333333332999E-2</v>
      </c>
      <c r="N94" s="25"/>
      <c r="O94" s="25"/>
      <c r="P94" s="25"/>
    </row>
    <row r="95" spans="1:16" x14ac:dyDescent="0.25">
      <c r="A95" s="40" t="s">
        <v>4</v>
      </c>
      <c r="B95" s="31">
        <f>ROUND(D78,15)</f>
        <v>2.0833333333332999E-2</v>
      </c>
      <c r="C95" s="28">
        <f>(B95-$F$94)*(B95-$F$94)</f>
        <v>0</v>
      </c>
      <c r="D95" s="27"/>
      <c r="E95" s="27"/>
      <c r="F95" s="41"/>
      <c r="N95" s="25"/>
      <c r="O95" s="25"/>
      <c r="P95" s="25"/>
    </row>
    <row r="96" spans="1:16" x14ac:dyDescent="0.25">
      <c r="A96" s="40" t="s">
        <v>3</v>
      </c>
      <c r="B96" s="31">
        <f>ROUND(D79,15)</f>
        <v>2.0833333333332999E-2</v>
      </c>
      <c r="C96" s="28">
        <f>(B96-$F$94)*(B96-$F$94)</f>
        <v>0</v>
      </c>
      <c r="D96" s="27"/>
      <c r="E96" s="27"/>
      <c r="F96" s="41"/>
      <c r="N96" s="25"/>
      <c r="O96" s="25"/>
      <c r="P96" s="25"/>
    </row>
    <row r="97" spans="1:16" x14ac:dyDescent="0.25">
      <c r="A97" s="40" t="s">
        <v>2</v>
      </c>
      <c r="B97" s="31">
        <f>ROUND(D80,15)</f>
        <v>2.0833333333332999E-2</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x14ac:dyDescent="0.25">
      <c r="C103" s="27"/>
      <c r="D103" s="27"/>
      <c r="E103" s="27"/>
      <c r="N103" s="25"/>
      <c r="O103" s="25"/>
      <c r="P103" s="25"/>
    </row>
    <row r="104" spans="1:16" x14ac:dyDescent="0.25">
      <c r="A104" s="24" t="s">
        <v>65</v>
      </c>
      <c r="B104" s="24">
        <f>S66/(SUM(1+B68+B69))</f>
        <v>0.94444444444444431</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oeOeCJAKtAhB8uUHjoX0/tQmlTm0YQ5aXEGMeKory/y7MNFnHhdETRaIW2fvpuAsoYW4g7LCOQer0ukbjFI/aA==" saltValue="dgs4EjPeQVcrLcPZ3QNqJw=="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11" priority="3" operator="containsText" text="WAHR">
      <formula>NOT(ISERROR(SEARCH("WAHR",B81)))</formula>
    </cfRule>
    <cfRule type="containsText" dxfId="10" priority="4" operator="containsText" text="FALSCH">
      <formula>NOT(ISERROR(SEARCH("FALSCH",B81)))</formula>
    </cfRule>
  </conditionalFormatting>
  <conditionalFormatting sqref="I92:J103 L104:M1048576">
    <cfRule type="expression" dxfId="9" priority="7">
      <formula>IF(#REF!="FALSCH", , )</formula>
    </cfRule>
  </conditionalFormatting>
  <conditionalFormatting sqref="L1:M91">
    <cfRule type="expression" dxfId="8" priority="1">
      <formula>IF(#REF!="FALSCH", , )</formula>
    </cfRule>
  </conditionalFormatting>
  <conditionalFormatting sqref="N2:P2">
    <cfRule type="expression" dxfId="7" priority="5">
      <formula>IF(#REF!="FALSCH", , )</formula>
    </cfRule>
  </conditionalFormatting>
  <conditionalFormatting sqref="R2 T2">
    <cfRule type="expression" dxfId="6" priority="6">
      <formula>IF(#REF!="FALSCH", , )</formula>
    </cfRule>
  </conditionalFormatting>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17"/>
  <dimension ref="A1:BG82"/>
  <sheetViews>
    <sheetView zoomScale="85" zoomScaleNormal="85" workbookViewId="0">
      <pane xSplit="1" ySplit="2" topLeftCell="B54"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3"/>
    <col min="2" max="8" width="15.125" style="3" bestFit="1" customWidth="1"/>
    <col min="9" max="9" width="15.125" style="164" customWidth="1"/>
    <col min="10" max="10" width="15.125" style="3" bestFit="1" customWidth="1"/>
    <col min="11" max="11" width="15.125" style="3" customWidth="1"/>
    <col min="12" max="12" width="15.125" style="164" customWidth="1"/>
    <col min="13" max="13" width="10.875" style="3" customWidth="1"/>
    <col min="14" max="14" width="15.125" style="3" customWidth="1"/>
    <col min="15" max="15" width="15.125" style="164" customWidth="1"/>
    <col min="16" max="16" width="10.875" style="3" customWidth="1"/>
    <col min="17" max="17" width="15.125" style="3" customWidth="1"/>
    <col min="18" max="18" width="15.125" style="164" customWidth="1"/>
    <col min="19" max="19" width="10.875" style="3" customWidth="1"/>
    <col min="20" max="20" width="15.125" style="166" customWidth="1"/>
    <col min="21" max="21" width="10.875" style="3"/>
    <col min="22" max="22" width="13" style="3" customWidth="1"/>
    <col min="23" max="16384" width="10.875" style="3"/>
  </cols>
  <sheetData>
    <row r="1" spans="1:59" x14ac:dyDescent="0.25">
      <c r="B1" s="174"/>
      <c r="C1" s="174"/>
      <c r="D1" s="174"/>
      <c r="E1" s="174"/>
      <c r="F1" s="174"/>
      <c r="G1" s="174"/>
      <c r="H1" s="311" t="s">
        <v>16</v>
      </c>
      <c r="I1" s="175" t="s">
        <v>5</v>
      </c>
      <c r="J1" s="174"/>
      <c r="K1" s="174"/>
      <c r="L1" s="175" t="s">
        <v>4</v>
      </c>
      <c r="M1" s="174"/>
      <c r="N1" s="174"/>
      <c r="O1" s="175" t="s">
        <v>3</v>
      </c>
      <c r="P1" s="174"/>
      <c r="Q1" s="174"/>
      <c r="R1" s="175" t="s">
        <v>2</v>
      </c>
      <c r="S1" s="174"/>
      <c r="T1" s="176"/>
    </row>
    <row r="2" spans="1:59" s="4" customFormat="1" x14ac:dyDescent="0.25">
      <c r="A2" s="4" t="s">
        <v>15</v>
      </c>
      <c r="B2" s="4" t="s">
        <v>14</v>
      </c>
      <c r="C2" s="4" t="s">
        <v>13</v>
      </c>
      <c r="D2" s="4" t="s">
        <v>12</v>
      </c>
      <c r="E2" s="4" t="s">
        <v>11</v>
      </c>
      <c r="F2" s="4" t="s">
        <v>10</v>
      </c>
      <c r="G2" s="4" t="s">
        <v>9</v>
      </c>
      <c r="H2" s="312"/>
      <c r="I2" s="64" t="s">
        <v>15</v>
      </c>
      <c r="J2" s="4" t="s">
        <v>31</v>
      </c>
      <c r="L2" s="64" t="s">
        <v>15</v>
      </c>
      <c r="M2" s="4" t="s">
        <v>31</v>
      </c>
      <c r="O2" s="64" t="s">
        <v>15</v>
      </c>
      <c r="P2" s="4" t="s">
        <v>31</v>
      </c>
      <c r="R2" s="64" t="s">
        <v>15</v>
      </c>
      <c r="S2" s="4" t="s">
        <v>31</v>
      </c>
      <c r="T2" s="177"/>
    </row>
    <row r="3" spans="1:59" x14ac:dyDescent="0.25">
      <c r="A3" s="3">
        <v>1</v>
      </c>
      <c r="B3" s="20">
        <f>APA_WWW3!$L$3</f>
        <v>0.5</v>
      </c>
      <c r="C3" s="20">
        <f>APA_WWW3!$L$35</f>
        <v>1</v>
      </c>
      <c r="D3" s="20">
        <f>APA_WWW3!$L$51</f>
        <v>0</v>
      </c>
      <c r="E3" s="20">
        <f>APA_WWW3!$L$59</f>
        <v>0.49999999999999939</v>
      </c>
      <c r="F3" s="20">
        <f>APA_WWW3!$L$63</f>
        <v>0.5</v>
      </c>
      <c r="G3" s="20">
        <f>APA_WWW3!$L$65</f>
        <v>0.5</v>
      </c>
      <c r="H3" s="20">
        <f>B3*C3*D3*E3*F3*G3</f>
        <v>0</v>
      </c>
      <c r="I3" s="86">
        <f>$B$69</f>
        <v>1</v>
      </c>
      <c r="J3" s="87" t="s">
        <v>66</v>
      </c>
      <c r="K3" s="83">
        <f t="shared" ref="K3:K66" si="0">I3*H3</f>
        <v>0</v>
      </c>
      <c r="L3" s="86">
        <f>$B$73</f>
        <v>0.5</v>
      </c>
      <c r="M3" s="87" t="s">
        <v>62</v>
      </c>
      <c r="N3" s="83">
        <f t="shared" ref="N3:N66" si="1">L3*H3</f>
        <v>0</v>
      </c>
      <c r="O3" s="86">
        <f>$B$74</f>
        <v>0</v>
      </c>
      <c r="P3" s="87" t="s">
        <v>63</v>
      </c>
      <c r="Q3" s="83">
        <f t="shared" ref="Q3:Q66" si="2">O3*H3</f>
        <v>0</v>
      </c>
      <c r="R3" s="66">
        <f>$B$76</f>
        <v>0</v>
      </c>
      <c r="S3" s="95">
        <v>0</v>
      </c>
      <c r="T3" s="168">
        <f t="shared" ref="T3:T66" si="3">R3*H3</f>
        <v>0</v>
      </c>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row>
    <row r="4" spans="1:59" x14ac:dyDescent="0.25">
      <c r="A4" s="3">
        <v>2</v>
      </c>
      <c r="B4" s="20">
        <f>APA_WWW3!$M$3</f>
        <v>0.5</v>
      </c>
      <c r="C4" s="20">
        <f>APA_WWW3!$L$35</f>
        <v>1</v>
      </c>
      <c r="D4" s="20">
        <f>APA_WWW3!$L$51</f>
        <v>0</v>
      </c>
      <c r="E4" s="20">
        <f>APA_WWW3!$L$59</f>
        <v>0.49999999999999939</v>
      </c>
      <c r="F4" s="20">
        <f>APA_WWW3!$L$63</f>
        <v>0.5</v>
      </c>
      <c r="G4" s="20">
        <f>APA_WWW3!$L$65</f>
        <v>0.5</v>
      </c>
      <c r="H4" s="20">
        <f t="shared" ref="H4:H66" si="4">B4*C4*D4*E4*F4*G4</f>
        <v>0</v>
      </c>
      <c r="I4" s="66">
        <f>$B$69</f>
        <v>1</v>
      </c>
      <c r="J4" s="61" t="s">
        <v>66</v>
      </c>
      <c r="K4" s="20">
        <f t="shared" si="0"/>
        <v>0</v>
      </c>
      <c r="L4" s="66">
        <f>$B$74</f>
        <v>0</v>
      </c>
      <c r="M4" s="61" t="s">
        <v>63</v>
      </c>
      <c r="N4" s="20">
        <f t="shared" si="1"/>
        <v>0</v>
      </c>
      <c r="O4" s="66">
        <f>$B$73</f>
        <v>0.5</v>
      </c>
      <c r="P4" s="61" t="s">
        <v>62</v>
      </c>
      <c r="Q4" s="20">
        <f t="shared" si="2"/>
        <v>0</v>
      </c>
      <c r="R4" s="66">
        <f>$B$76</f>
        <v>0</v>
      </c>
      <c r="S4" s="95" t="s">
        <v>67</v>
      </c>
      <c r="T4" s="71">
        <f t="shared" si="3"/>
        <v>0</v>
      </c>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row>
    <row r="5" spans="1:59" x14ac:dyDescent="0.25">
      <c r="A5" s="3">
        <v>3</v>
      </c>
      <c r="B5" s="20">
        <f>APA_WWW3!$L$4</f>
        <v>0.5</v>
      </c>
      <c r="C5" s="20">
        <f>APA_WWW3!$M$35</f>
        <v>0</v>
      </c>
      <c r="D5" s="20">
        <f>APA_WWW3!$L$51</f>
        <v>0</v>
      </c>
      <c r="E5" s="20">
        <f>APA_WWW3!$L$59</f>
        <v>0.49999999999999939</v>
      </c>
      <c r="F5" s="20">
        <f>APA_WWW3!$L$63</f>
        <v>0.5</v>
      </c>
      <c r="G5" s="20">
        <f>APA_WWW3!$L$65</f>
        <v>0.5</v>
      </c>
      <c r="H5" s="20">
        <f t="shared" si="4"/>
        <v>0</v>
      </c>
      <c r="I5" s="66">
        <f>$B$71</f>
        <v>0.75</v>
      </c>
      <c r="J5" s="61" t="s">
        <v>28</v>
      </c>
      <c r="K5" s="20">
        <f t="shared" si="0"/>
        <v>0</v>
      </c>
      <c r="L5" s="66">
        <f>$B$71</f>
        <v>0.75</v>
      </c>
      <c r="M5" s="61" t="s">
        <v>28</v>
      </c>
      <c r="N5" s="20">
        <f t="shared" si="1"/>
        <v>0</v>
      </c>
      <c r="O5" s="66">
        <f>$B$75</f>
        <v>0</v>
      </c>
      <c r="P5" s="61" t="s">
        <v>29</v>
      </c>
      <c r="Q5" s="20">
        <f t="shared" si="2"/>
        <v>0</v>
      </c>
      <c r="R5" s="66">
        <f>$B$75</f>
        <v>0</v>
      </c>
      <c r="S5" s="95" t="s">
        <v>29</v>
      </c>
      <c r="T5" s="71">
        <f t="shared" si="3"/>
        <v>0</v>
      </c>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row>
    <row r="6" spans="1:59" x14ac:dyDescent="0.25">
      <c r="A6" s="3">
        <v>4</v>
      </c>
      <c r="B6" s="20">
        <f>APA_WWW3!$M$4</f>
        <v>0.5</v>
      </c>
      <c r="C6" s="20">
        <f>APA_WWW3!$M$35</f>
        <v>0</v>
      </c>
      <c r="D6" s="20">
        <f>APA_WWW3!$L$51</f>
        <v>0</v>
      </c>
      <c r="E6" s="20">
        <f>APA_WWW3!$L$59</f>
        <v>0.49999999999999939</v>
      </c>
      <c r="F6" s="20">
        <f>APA_WWW3!$L$63</f>
        <v>0.5</v>
      </c>
      <c r="G6" s="20">
        <f>APA_WWW3!$L$65</f>
        <v>0.5</v>
      </c>
      <c r="H6" s="20">
        <f t="shared" si="4"/>
        <v>0</v>
      </c>
      <c r="I6" s="66">
        <f>$B$71</f>
        <v>0.75</v>
      </c>
      <c r="J6" s="61" t="s">
        <v>28</v>
      </c>
      <c r="K6" s="20">
        <f t="shared" si="0"/>
        <v>0</v>
      </c>
      <c r="L6" s="66">
        <f>$B$75</f>
        <v>0</v>
      </c>
      <c r="M6" s="61" t="s">
        <v>29</v>
      </c>
      <c r="N6" s="20">
        <f t="shared" si="1"/>
        <v>0</v>
      </c>
      <c r="O6" s="66">
        <f>$B$71</f>
        <v>0.75</v>
      </c>
      <c r="P6" s="61" t="s">
        <v>28</v>
      </c>
      <c r="Q6" s="20">
        <f t="shared" si="2"/>
        <v>0</v>
      </c>
      <c r="R6" s="66">
        <f>$B$75</f>
        <v>0</v>
      </c>
      <c r="S6" s="95" t="s">
        <v>29</v>
      </c>
      <c r="T6" s="71">
        <f t="shared" si="3"/>
        <v>0</v>
      </c>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c r="BG6" s="159"/>
    </row>
    <row r="7" spans="1:59" x14ac:dyDescent="0.25">
      <c r="A7" s="3">
        <v>5</v>
      </c>
      <c r="B7" s="20">
        <f>APA_WWW3!$L$5</f>
        <v>0.24999999999999994</v>
      </c>
      <c r="C7" s="20">
        <f>APA_WWW3!$L$36</f>
        <v>0.54166666666666663</v>
      </c>
      <c r="D7" s="20">
        <f>APA_WWW3!$M$51</f>
        <v>1</v>
      </c>
      <c r="E7" s="20">
        <f>APA_WWW3!$L$59</f>
        <v>0.49999999999999939</v>
      </c>
      <c r="F7" s="20">
        <f>APA_WWW3!$L$63</f>
        <v>0.5</v>
      </c>
      <c r="G7" s="20">
        <f>APA_WWW3!$L$65</f>
        <v>0.5</v>
      </c>
      <c r="H7" s="20">
        <f t="shared" si="4"/>
        <v>1.6927083333333308E-2</v>
      </c>
      <c r="I7" s="66">
        <f>$B$69</f>
        <v>1</v>
      </c>
      <c r="J7" s="61" t="s">
        <v>66</v>
      </c>
      <c r="K7" s="20">
        <f t="shared" si="0"/>
        <v>1.6927083333333308E-2</v>
      </c>
      <c r="L7" s="66">
        <f>$B$72</f>
        <v>0.16666666666666666</v>
      </c>
      <c r="M7" s="61" t="s">
        <v>21</v>
      </c>
      <c r="N7" s="20">
        <f t="shared" si="1"/>
        <v>2.8211805555555512E-3</v>
      </c>
      <c r="O7" s="66">
        <f>$B$72</f>
        <v>0.16666666666666666</v>
      </c>
      <c r="P7" s="61" t="s">
        <v>21</v>
      </c>
      <c r="Q7" s="20">
        <f t="shared" si="2"/>
        <v>2.8211805555555512E-3</v>
      </c>
      <c r="R7" s="66">
        <f>$B$72</f>
        <v>0.16666666666666666</v>
      </c>
      <c r="S7" s="95" t="s">
        <v>21</v>
      </c>
      <c r="T7" s="71">
        <f t="shared" si="3"/>
        <v>2.8211805555555512E-3</v>
      </c>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row>
    <row r="8" spans="1:59" x14ac:dyDescent="0.25">
      <c r="A8" s="3">
        <v>6</v>
      </c>
      <c r="B8" s="20">
        <f>APA_WWW3!$M$5</f>
        <v>0.75</v>
      </c>
      <c r="C8" s="20">
        <f>APA_WWW3!$L$36</f>
        <v>0.54166666666666663</v>
      </c>
      <c r="D8" s="20">
        <f>APA_WWW3!$M$51</f>
        <v>1</v>
      </c>
      <c r="E8" s="20">
        <f>APA_WWW3!$L$59</f>
        <v>0.49999999999999939</v>
      </c>
      <c r="F8" s="20">
        <f>APA_WWW3!$L$63</f>
        <v>0.5</v>
      </c>
      <c r="G8" s="20">
        <f>APA_WWW3!$L$65</f>
        <v>0.5</v>
      </c>
      <c r="H8" s="20">
        <f t="shared" si="4"/>
        <v>5.0781249999999938E-2</v>
      </c>
      <c r="I8" s="66">
        <f>$B$69</f>
        <v>1</v>
      </c>
      <c r="J8" s="61" t="s">
        <v>66</v>
      </c>
      <c r="K8" s="20">
        <f t="shared" si="0"/>
        <v>5.0781249999999938E-2</v>
      </c>
      <c r="L8" s="66">
        <f>$B$76</f>
        <v>0</v>
      </c>
      <c r="M8" s="61" t="s">
        <v>67</v>
      </c>
      <c r="N8" s="20">
        <f t="shared" si="1"/>
        <v>0</v>
      </c>
      <c r="O8" s="66">
        <f>$B$73</f>
        <v>0.5</v>
      </c>
      <c r="P8" s="61" t="s">
        <v>62</v>
      </c>
      <c r="Q8" s="20">
        <f t="shared" si="2"/>
        <v>2.5390624999999969E-2</v>
      </c>
      <c r="R8" s="66">
        <f>$B$74</f>
        <v>0</v>
      </c>
      <c r="S8" s="95" t="s">
        <v>63</v>
      </c>
      <c r="T8" s="71">
        <f t="shared" si="3"/>
        <v>0</v>
      </c>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row>
    <row r="9" spans="1:59" x14ac:dyDescent="0.25">
      <c r="A9" s="3">
        <v>7</v>
      </c>
      <c r="B9" s="20">
        <f>APA_WWW3!$L$6</f>
        <v>0</v>
      </c>
      <c r="C9" s="20">
        <f>APA_WWW3!$M$36</f>
        <v>0.45833333333333337</v>
      </c>
      <c r="D9" s="20">
        <f>APA_WWW3!$M$51</f>
        <v>1</v>
      </c>
      <c r="E9" s="20">
        <f>APA_WWW3!$L$59</f>
        <v>0.49999999999999939</v>
      </c>
      <c r="F9" s="20">
        <f>APA_WWW3!$L$63</f>
        <v>0.5</v>
      </c>
      <c r="G9" s="20">
        <f>APA_WWW3!$L$65</f>
        <v>0.5</v>
      </c>
      <c r="H9" s="20">
        <f t="shared" si="4"/>
        <v>0</v>
      </c>
      <c r="I9" s="66">
        <f>$B$71</f>
        <v>0.75</v>
      </c>
      <c r="J9" s="61" t="s">
        <v>28</v>
      </c>
      <c r="K9" s="20">
        <f t="shared" si="0"/>
        <v>0</v>
      </c>
      <c r="L9" s="66">
        <f>$B$75</f>
        <v>0</v>
      </c>
      <c r="M9" s="61" t="s">
        <v>29</v>
      </c>
      <c r="N9" s="20">
        <f t="shared" si="1"/>
        <v>0</v>
      </c>
      <c r="O9" s="66">
        <f>$B$75</f>
        <v>0</v>
      </c>
      <c r="P9" s="61" t="s">
        <v>29</v>
      </c>
      <c r="Q9" s="20">
        <f t="shared" si="2"/>
        <v>0</v>
      </c>
      <c r="R9" s="66">
        <f>$B$71</f>
        <v>0.75</v>
      </c>
      <c r="S9" s="95" t="s">
        <v>28</v>
      </c>
      <c r="T9" s="71">
        <f t="shared" si="3"/>
        <v>0</v>
      </c>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row>
    <row r="10" spans="1:59" x14ac:dyDescent="0.25">
      <c r="A10" s="3">
        <v>8</v>
      </c>
      <c r="B10" s="20">
        <f>APA_WWW3!$M$6</f>
        <v>1</v>
      </c>
      <c r="C10" s="20">
        <f>APA_WWW3!$M$36</f>
        <v>0.45833333333333337</v>
      </c>
      <c r="D10" s="20">
        <f>APA_WWW3!$M$51</f>
        <v>1</v>
      </c>
      <c r="E10" s="20">
        <f>APA_WWW3!$L$59</f>
        <v>0.49999999999999939</v>
      </c>
      <c r="F10" s="20">
        <f>APA_WWW3!$L$63</f>
        <v>0.5</v>
      </c>
      <c r="G10" s="20">
        <f>APA_WWW3!$L$65</f>
        <v>0.5</v>
      </c>
      <c r="H10" s="20">
        <f t="shared" si="4"/>
        <v>5.7291666666666602E-2</v>
      </c>
      <c r="I10" s="66">
        <f>$B$70</f>
        <v>0.5</v>
      </c>
      <c r="J10" s="61" t="s">
        <v>27</v>
      </c>
      <c r="K10" s="20">
        <f t="shared" si="0"/>
        <v>2.8645833333333301E-2</v>
      </c>
      <c r="L10" s="66">
        <f>$B$76</f>
        <v>0</v>
      </c>
      <c r="M10" s="61" t="s">
        <v>67</v>
      </c>
      <c r="N10" s="20">
        <f t="shared" si="1"/>
        <v>0</v>
      </c>
      <c r="O10" s="66">
        <f>$B$70</f>
        <v>0.5</v>
      </c>
      <c r="P10" s="61" t="s">
        <v>27</v>
      </c>
      <c r="Q10" s="20">
        <f t="shared" si="2"/>
        <v>2.8645833333333301E-2</v>
      </c>
      <c r="R10" s="66">
        <f>$B$70</f>
        <v>0.5</v>
      </c>
      <c r="S10" s="95" t="s">
        <v>27</v>
      </c>
      <c r="T10" s="155">
        <f t="shared" si="3"/>
        <v>2.8645833333333301E-2</v>
      </c>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row>
    <row r="11" spans="1:59" x14ac:dyDescent="0.25">
      <c r="A11" s="3">
        <v>9</v>
      </c>
      <c r="B11" s="20">
        <f>APA_WWW3!$L$7</f>
        <v>1</v>
      </c>
      <c r="C11" s="20">
        <f>APA_WWW3!$L$37</f>
        <v>0.45833333333333331</v>
      </c>
      <c r="D11" s="20">
        <f>APA_WWW3!$L$52</f>
        <v>1</v>
      </c>
      <c r="E11" s="20">
        <f>APA_WWW3!$M$59</f>
        <v>0.50000000000000067</v>
      </c>
      <c r="F11" s="20">
        <f>APA_WWW3!$L$63</f>
        <v>0.5</v>
      </c>
      <c r="G11" s="20">
        <f>APA_WWW3!$L$65</f>
        <v>0.5</v>
      </c>
      <c r="H11" s="20">
        <f t="shared" si="4"/>
        <v>5.7291666666666741E-2</v>
      </c>
      <c r="I11" s="66">
        <f>$B$70</f>
        <v>0.5</v>
      </c>
      <c r="J11" s="61" t="s">
        <v>27</v>
      </c>
      <c r="K11" s="20">
        <f t="shared" si="0"/>
        <v>2.864583333333337E-2</v>
      </c>
      <c r="L11" s="66">
        <f>$B$70</f>
        <v>0.5</v>
      </c>
      <c r="M11" s="61" t="s">
        <v>27</v>
      </c>
      <c r="N11" s="20">
        <f t="shared" si="1"/>
        <v>2.864583333333337E-2</v>
      </c>
      <c r="O11" s="66">
        <f>$B$70</f>
        <v>0.5</v>
      </c>
      <c r="P11" s="61" t="s">
        <v>27</v>
      </c>
      <c r="Q11" s="20">
        <f t="shared" si="2"/>
        <v>2.864583333333337E-2</v>
      </c>
      <c r="R11" s="66">
        <f>$B$76</f>
        <v>0</v>
      </c>
      <c r="S11" s="95" t="s">
        <v>67</v>
      </c>
      <c r="T11" s="168">
        <f t="shared" si="3"/>
        <v>0</v>
      </c>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row>
    <row r="12" spans="1:59" x14ac:dyDescent="0.25">
      <c r="A12" s="3">
        <v>10</v>
      </c>
      <c r="B12" s="20">
        <f>APA_WWW3!$M$7</f>
        <v>0</v>
      </c>
      <c r="C12" s="20">
        <f>APA_WWW3!$L$37</f>
        <v>0.45833333333333331</v>
      </c>
      <c r="D12" s="20">
        <f>APA_WWW3!$L$52</f>
        <v>1</v>
      </c>
      <c r="E12" s="20">
        <f>APA_WWW3!$M$59</f>
        <v>0.50000000000000067</v>
      </c>
      <c r="F12" s="20">
        <f>APA_WWW3!$L$63</f>
        <v>0.5</v>
      </c>
      <c r="G12" s="20">
        <f>APA_WWW3!$L$65</f>
        <v>0.5</v>
      </c>
      <c r="H12" s="20">
        <f t="shared" si="4"/>
        <v>0</v>
      </c>
      <c r="I12" s="66">
        <f>$B$75</f>
        <v>0</v>
      </c>
      <c r="J12" s="61" t="s">
        <v>29</v>
      </c>
      <c r="K12" s="20">
        <f t="shared" si="0"/>
        <v>0</v>
      </c>
      <c r="L12" s="66">
        <f>$B$71</f>
        <v>0.75</v>
      </c>
      <c r="M12" s="61" t="s">
        <v>28</v>
      </c>
      <c r="N12" s="20">
        <f t="shared" si="1"/>
        <v>0</v>
      </c>
      <c r="O12" s="66">
        <f>$B$71</f>
        <v>0.75</v>
      </c>
      <c r="P12" s="61" t="s">
        <v>28</v>
      </c>
      <c r="Q12" s="20">
        <f t="shared" si="2"/>
        <v>0</v>
      </c>
      <c r="R12" s="66">
        <f>$B$75</f>
        <v>0</v>
      </c>
      <c r="S12" s="95" t="s">
        <v>29</v>
      </c>
      <c r="T12" s="71">
        <f t="shared" si="3"/>
        <v>0</v>
      </c>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159"/>
      <c r="BG12" s="159"/>
    </row>
    <row r="13" spans="1:59" x14ac:dyDescent="0.25">
      <c r="A13" s="3">
        <v>11</v>
      </c>
      <c r="B13" s="20">
        <f>APA_WWW3!$L$8</f>
        <v>0.75</v>
      </c>
      <c r="C13" s="20">
        <f>APA_WWW3!$M$37</f>
        <v>0.54166666666666674</v>
      </c>
      <c r="D13" s="20">
        <f>APA_WWW3!$L$52</f>
        <v>1</v>
      </c>
      <c r="E13" s="20">
        <f>APA_WWW3!$M$59</f>
        <v>0.50000000000000067</v>
      </c>
      <c r="F13" s="20">
        <f>APA_WWW3!$L$63</f>
        <v>0.5</v>
      </c>
      <c r="G13" s="20">
        <f>APA_WWW3!$L$65</f>
        <v>0.5</v>
      </c>
      <c r="H13" s="20">
        <f t="shared" si="4"/>
        <v>5.0781250000000076E-2</v>
      </c>
      <c r="I13" s="66">
        <f>$B$73</f>
        <v>0.5</v>
      </c>
      <c r="J13" s="61" t="s">
        <v>62</v>
      </c>
      <c r="K13" s="20">
        <f t="shared" si="0"/>
        <v>2.5390625000000038E-2</v>
      </c>
      <c r="L13" s="66">
        <f>$B$74</f>
        <v>0</v>
      </c>
      <c r="M13" s="61" t="s">
        <v>63</v>
      </c>
      <c r="N13" s="20">
        <f t="shared" si="1"/>
        <v>0</v>
      </c>
      <c r="O13" s="66">
        <f>$B$69</f>
        <v>1</v>
      </c>
      <c r="P13" s="61" t="s">
        <v>66</v>
      </c>
      <c r="Q13" s="20">
        <f t="shared" si="2"/>
        <v>5.0781250000000076E-2</v>
      </c>
      <c r="R13" s="66">
        <f>$B$76</f>
        <v>0</v>
      </c>
      <c r="S13" s="95" t="s">
        <v>67</v>
      </c>
      <c r="T13" s="71">
        <f t="shared" si="3"/>
        <v>0</v>
      </c>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row>
    <row r="14" spans="1:59" x14ac:dyDescent="0.25">
      <c r="A14" s="3">
        <v>12</v>
      </c>
      <c r="B14" s="20">
        <f>APA_WWW3!$M$8</f>
        <v>0.25</v>
      </c>
      <c r="C14" s="20">
        <f>APA_WWW3!$M$37</f>
        <v>0.54166666666666674</v>
      </c>
      <c r="D14" s="20">
        <f>APA_WWW3!$L$52</f>
        <v>1</v>
      </c>
      <c r="E14" s="20">
        <f>APA_WWW3!$M$59</f>
        <v>0.50000000000000067</v>
      </c>
      <c r="F14" s="20">
        <f>APA_WWW3!$L$63</f>
        <v>0.5</v>
      </c>
      <c r="G14" s="20">
        <f>APA_WWW3!$L$65</f>
        <v>0.5</v>
      </c>
      <c r="H14" s="20">
        <f t="shared" si="4"/>
        <v>1.6927083333333356E-2</v>
      </c>
      <c r="I14" s="66">
        <f>$B$72</f>
        <v>0.16666666666666666</v>
      </c>
      <c r="J14" s="61" t="s">
        <v>21</v>
      </c>
      <c r="K14" s="20">
        <f t="shared" si="0"/>
        <v>2.8211805555555594E-3</v>
      </c>
      <c r="L14" s="66">
        <f>$B$72</f>
        <v>0.16666666666666666</v>
      </c>
      <c r="M14" s="61" t="s">
        <v>21</v>
      </c>
      <c r="N14" s="20">
        <f t="shared" si="1"/>
        <v>2.8211805555555594E-3</v>
      </c>
      <c r="O14" s="66">
        <f>$B$69</f>
        <v>1</v>
      </c>
      <c r="P14" s="61" t="s">
        <v>66</v>
      </c>
      <c r="Q14" s="20">
        <f t="shared" si="2"/>
        <v>1.6927083333333356E-2</v>
      </c>
      <c r="R14" s="66">
        <f>$B$72</f>
        <v>0.16666666666666666</v>
      </c>
      <c r="S14" s="95" t="s">
        <v>21</v>
      </c>
      <c r="T14" s="71">
        <f t="shared" si="3"/>
        <v>2.8211805555555594E-3</v>
      </c>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row>
    <row r="15" spans="1:59" x14ac:dyDescent="0.25">
      <c r="A15" s="3">
        <v>13</v>
      </c>
      <c r="B15" s="20">
        <f>APA_WWW3!$L$9</f>
        <v>0.5</v>
      </c>
      <c r="C15" s="20">
        <f>APA_WWW3!$L$38</f>
        <v>0</v>
      </c>
      <c r="D15" s="20">
        <f>APA_WWW3!$M$52</f>
        <v>0</v>
      </c>
      <c r="E15" s="20">
        <f>APA_WWW3!$M$59</f>
        <v>0.50000000000000067</v>
      </c>
      <c r="F15" s="20">
        <f>APA_WWW3!$L$63</f>
        <v>0.5</v>
      </c>
      <c r="G15" s="20">
        <f>APA_WWW3!$L$65</f>
        <v>0.5</v>
      </c>
      <c r="H15" s="20">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95" t="s">
        <v>29</v>
      </c>
      <c r="T15" s="71">
        <f t="shared" si="3"/>
        <v>0</v>
      </c>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row>
    <row r="16" spans="1:59" x14ac:dyDescent="0.25">
      <c r="A16" s="3">
        <v>14</v>
      </c>
      <c r="B16" s="20">
        <f>APA_WWW3!$M$9</f>
        <v>0.5</v>
      </c>
      <c r="C16" s="20">
        <f>APA_WWW3!$L$38</f>
        <v>0</v>
      </c>
      <c r="D16" s="20">
        <f>APA_WWW3!$M$52</f>
        <v>0</v>
      </c>
      <c r="E16" s="20">
        <f>APA_WWW3!$M$59</f>
        <v>0.50000000000000067</v>
      </c>
      <c r="F16" s="20">
        <f>APA_WWW3!$L$63</f>
        <v>0.5</v>
      </c>
      <c r="G16" s="20">
        <f>APA_WWW3!$L$65</f>
        <v>0.5</v>
      </c>
      <c r="H16" s="20">
        <f t="shared" si="4"/>
        <v>0</v>
      </c>
      <c r="I16" s="66">
        <f>$B$75</f>
        <v>0</v>
      </c>
      <c r="J16" s="61" t="s">
        <v>29</v>
      </c>
      <c r="K16" s="20">
        <f t="shared" si="0"/>
        <v>0</v>
      </c>
      <c r="L16" s="66">
        <f>$B$75</f>
        <v>0</v>
      </c>
      <c r="M16" s="61" t="s">
        <v>29</v>
      </c>
      <c r="N16" s="20">
        <f t="shared" si="1"/>
        <v>0</v>
      </c>
      <c r="O16" s="66">
        <f>$B$71</f>
        <v>0.75</v>
      </c>
      <c r="P16" s="61" t="s">
        <v>28</v>
      </c>
      <c r="Q16" s="20">
        <f t="shared" si="2"/>
        <v>0</v>
      </c>
      <c r="R16" s="66">
        <f>$B$71</f>
        <v>0.75</v>
      </c>
      <c r="S16" s="95" t="s">
        <v>28</v>
      </c>
      <c r="T16" s="71">
        <f t="shared" si="3"/>
        <v>0</v>
      </c>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row>
    <row r="17" spans="1:59" x14ac:dyDescent="0.25">
      <c r="A17" s="3">
        <v>15</v>
      </c>
      <c r="B17" s="20">
        <f>APA_WWW3!$L$10</f>
        <v>0.5</v>
      </c>
      <c r="C17" s="20">
        <f>APA_WWW3!$M$38</f>
        <v>1</v>
      </c>
      <c r="D17" s="20">
        <f>APA_WWW3!$M$52</f>
        <v>0</v>
      </c>
      <c r="E17" s="20">
        <f>APA_WWW3!$M$59</f>
        <v>0.50000000000000067</v>
      </c>
      <c r="F17" s="20">
        <f>APA_WWW3!$L$63</f>
        <v>0.5</v>
      </c>
      <c r="G17" s="20">
        <f>APA_WWW3!$L$65</f>
        <v>0.5</v>
      </c>
      <c r="H17" s="20">
        <f t="shared" si="4"/>
        <v>0</v>
      </c>
      <c r="I17" s="66">
        <f>$B$73</f>
        <v>0.5</v>
      </c>
      <c r="J17" s="61" t="s">
        <v>62</v>
      </c>
      <c r="K17" s="20">
        <f t="shared" si="0"/>
        <v>0</v>
      </c>
      <c r="L17" s="66">
        <f>$B$76</f>
        <v>0</v>
      </c>
      <c r="M17" s="61" t="s">
        <v>67</v>
      </c>
      <c r="N17" s="20">
        <f t="shared" si="1"/>
        <v>0</v>
      </c>
      <c r="O17" s="66">
        <f>$B$69</f>
        <v>1</v>
      </c>
      <c r="P17" s="61" t="s">
        <v>66</v>
      </c>
      <c r="Q17" s="20">
        <f t="shared" si="2"/>
        <v>0</v>
      </c>
      <c r="R17" s="66">
        <f>$B$74</f>
        <v>0</v>
      </c>
      <c r="S17" s="95" t="s">
        <v>63</v>
      </c>
      <c r="T17" s="71">
        <f t="shared" si="3"/>
        <v>0</v>
      </c>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row>
    <row r="18" spans="1:59" x14ac:dyDescent="0.25">
      <c r="A18" s="3">
        <v>16</v>
      </c>
      <c r="B18" s="20">
        <f>APA_WWW3!$M$10</f>
        <v>0.5</v>
      </c>
      <c r="C18" s="20">
        <f>APA_WWW3!$M$38</f>
        <v>1</v>
      </c>
      <c r="D18" s="20">
        <f>APA_WWW3!$M$52</f>
        <v>0</v>
      </c>
      <c r="E18" s="20">
        <f>APA_WWW3!$M$59</f>
        <v>0.50000000000000067</v>
      </c>
      <c r="F18" s="20">
        <f>APA_WWW3!$L$63</f>
        <v>0.5</v>
      </c>
      <c r="G18" s="20">
        <f>APA_WWW3!$L$65</f>
        <v>0.5</v>
      </c>
      <c r="H18" s="20">
        <f t="shared" si="4"/>
        <v>0</v>
      </c>
      <c r="I18" s="85">
        <f>$B$74</f>
        <v>0</v>
      </c>
      <c r="J18" s="63" t="s">
        <v>63</v>
      </c>
      <c r="K18" s="62">
        <f t="shared" si="0"/>
        <v>0</v>
      </c>
      <c r="L18" s="66">
        <f>$B$76</f>
        <v>0</v>
      </c>
      <c r="M18" s="63">
        <v>0</v>
      </c>
      <c r="N18" s="62">
        <f t="shared" si="1"/>
        <v>0</v>
      </c>
      <c r="O18" s="85">
        <f>$B$69</f>
        <v>1</v>
      </c>
      <c r="P18" s="63" t="s">
        <v>66</v>
      </c>
      <c r="Q18" s="62">
        <f t="shared" si="2"/>
        <v>0</v>
      </c>
      <c r="R18" s="85">
        <f>$B$73</f>
        <v>0.5</v>
      </c>
      <c r="S18" s="96" t="s">
        <v>62</v>
      </c>
      <c r="T18" s="155">
        <f t="shared" si="3"/>
        <v>0</v>
      </c>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row>
    <row r="19" spans="1:59" x14ac:dyDescent="0.25">
      <c r="A19" s="3">
        <v>17</v>
      </c>
      <c r="B19" s="20">
        <f>APA_WWW3!$L$11</f>
        <v>0.5</v>
      </c>
      <c r="C19" s="20">
        <f>APA_WWW3!$L$39</f>
        <v>1</v>
      </c>
      <c r="D19" s="20">
        <f>APA_WWW3!$L$53</f>
        <v>0</v>
      </c>
      <c r="E19" s="20">
        <f>APA_WWW3!$L$60</f>
        <v>0.49999999999999939</v>
      </c>
      <c r="F19" s="20">
        <f>APA_WWW3!$M$63</f>
        <v>0.5</v>
      </c>
      <c r="G19" s="20">
        <f>APA_WWW3!$L$65</f>
        <v>0.5</v>
      </c>
      <c r="H19" s="20">
        <f t="shared" si="4"/>
        <v>0</v>
      </c>
      <c r="I19" s="86">
        <f>$B$69</f>
        <v>1</v>
      </c>
      <c r="J19" s="87" t="s">
        <v>66</v>
      </c>
      <c r="K19" s="83">
        <f t="shared" si="0"/>
        <v>0</v>
      </c>
      <c r="L19" s="86">
        <f>$B$73</f>
        <v>0.5</v>
      </c>
      <c r="M19" s="87" t="s">
        <v>62</v>
      </c>
      <c r="N19" s="83">
        <f t="shared" si="1"/>
        <v>0</v>
      </c>
      <c r="O19" s="66">
        <f>$B$76</f>
        <v>0</v>
      </c>
      <c r="P19" s="95">
        <v>0</v>
      </c>
      <c r="Q19" s="168">
        <f t="shared" si="2"/>
        <v>0</v>
      </c>
      <c r="R19" s="86">
        <f>$B$74</f>
        <v>0</v>
      </c>
      <c r="S19" s="87" t="s">
        <v>63</v>
      </c>
      <c r="T19" s="83">
        <f t="shared" si="3"/>
        <v>0</v>
      </c>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row>
    <row r="20" spans="1:59" x14ac:dyDescent="0.25">
      <c r="A20" s="3">
        <v>18</v>
      </c>
      <c r="B20" s="20">
        <f>APA_WWW3!$M$11</f>
        <v>0.5</v>
      </c>
      <c r="C20" s="20">
        <f>APA_WWW3!$L$39</f>
        <v>1</v>
      </c>
      <c r="D20" s="20">
        <f>APA_WWW3!$L$53</f>
        <v>0</v>
      </c>
      <c r="E20" s="20">
        <f>APA_WWW3!$L$60</f>
        <v>0.49999999999999939</v>
      </c>
      <c r="F20" s="20">
        <f>APA_WWW3!$M$63</f>
        <v>0.5</v>
      </c>
      <c r="G20" s="20">
        <f>APA_WWW3!$L$65</f>
        <v>0.5</v>
      </c>
      <c r="H20" s="20">
        <f t="shared" si="4"/>
        <v>0</v>
      </c>
      <c r="I20" s="66">
        <f>$B$69</f>
        <v>1</v>
      </c>
      <c r="J20" s="61" t="s">
        <v>66</v>
      </c>
      <c r="K20" s="20">
        <f t="shared" si="0"/>
        <v>0</v>
      </c>
      <c r="L20" s="66">
        <f>$B$74</f>
        <v>0</v>
      </c>
      <c r="M20" s="61" t="s">
        <v>63</v>
      </c>
      <c r="N20" s="20">
        <f t="shared" si="1"/>
        <v>0</v>
      </c>
      <c r="O20" s="66">
        <f>$B$76</f>
        <v>0</v>
      </c>
      <c r="P20" s="95" t="s">
        <v>67</v>
      </c>
      <c r="Q20" s="71">
        <f t="shared" si="2"/>
        <v>0</v>
      </c>
      <c r="R20" s="66">
        <f>$B$73</f>
        <v>0.5</v>
      </c>
      <c r="S20" s="61" t="s">
        <v>62</v>
      </c>
      <c r="T20" s="20">
        <f t="shared" si="3"/>
        <v>0</v>
      </c>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59"/>
      <c r="BE20" s="159"/>
      <c r="BF20" s="159"/>
      <c r="BG20" s="159"/>
    </row>
    <row r="21" spans="1:59" x14ac:dyDescent="0.25">
      <c r="A21" s="3">
        <v>19</v>
      </c>
      <c r="B21" s="20">
        <f>APA_WWW3!$L$12</f>
        <v>0.5</v>
      </c>
      <c r="C21" s="20">
        <f>APA_WWW3!$M$39</f>
        <v>0</v>
      </c>
      <c r="D21" s="20">
        <f>APA_WWW3!$L$53</f>
        <v>0</v>
      </c>
      <c r="E21" s="20">
        <f>APA_WWW3!$L$60</f>
        <v>0.49999999999999939</v>
      </c>
      <c r="F21" s="20">
        <f>APA_WWW3!$M$63</f>
        <v>0.5</v>
      </c>
      <c r="G21" s="20">
        <f>APA_WWW3!$L$65</f>
        <v>0.5</v>
      </c>
      <c r="H21" s="20">
        <f t="shared" si="4"/>
        <v>0</v>
      </c>
      <c r="I21" s="66">
        <f>$B$71</f>
        <v>0.75</v>
      </c>
      <c r="J21" s="61" t="s">
        <v>28</v>
      </c>
      <c r="K21" s="20">
        <f t="shared" si="0"/>
        <v>0</v>
      </c>
      <c r="L21" s="66">
        <f>$B$71</f>
        <v>0.75</v>
      </c>
      <c r="M21" s="61" t="s">
        <v>28</v>
      </c>
      <c r="N21" s="20">
        <f t="shared" si="1"/>
        <v>0</v>
      </c>
      <c r="O21" s="66">
        <f>$B$75</f>
        <v>0</v>
      </c>
      <c r="P21" s="95" t="s">
        <v>29</v>
      </c>
      <c r="Q21" s="71">
        <f t="shared" si="2"/>
        <v>0</v>
      </c>
      <c r="R21" s="66">
        <f>$B$75</f>
        <v>0</v>
      </c>
      <c r="S21" s="61" t="s">
        <v>29</v>
      </c>
      <c r="T21" s="20">
        <f t="shared" si="3"/>
        <v>0</v>
      </c>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row>
    <row r="22" spans="1:59" x14ac:dyDescent="0.25">
      <c r="A22" s="3">
        <v>20</v>
      </c>
      <c r="B22" s="20">
        <f>APA_WWW3!$M$12</f>
        <v>0.5</v>
      </c>
      <c r="C22" s="20">
        <f>APA_WWW3!$M$39</f>
        <v>0</v>
      </c>
      <c r="D22" s="20">
        <f>APA_WWW3!$L$53</f>
        <v>0</v>
      </c>
      <c r="E22" s="20">
        <f>APA_WWW3!$L$60</f>
        <v>0.49999999999999939</v>
      </c>
      <c r="F22" s="20">
        <f>APA_WWW3!$M$63</f>
        <v>0.5</v>
      </c>
      <c r="G22" s="20">
        <f>APA_WWW3!$L$65</f>
        <v>0.5</v>
      </c>
      <c r="H22" s="20">
        <f t="shared" si="4"/>
        <v>0</v>
      </c>
      <c r="I22" s="66">
        <f>$B$71</f>
        <v>0.75</v>
      </c>
      <c r="J22" s="61" t="s">
        <v>28</v>
      </c>
      <c r="K22" s="20">
        <f t="shared" si="0"/>
        <v>0</v>
      </c>
      <c r="L22" s="66">
        <f>$B$75</f>
        <v>0</v>
      </c>
      <c r="M22" s="61" t="s">
        <v>29</v>
      </c>
      <c r="N22" s="20">
        <f t="shared" si="1"/>
        <v>0</v>
      </c>
      <c r="O22" s="66">
        <f>$B$75</f>
        <v>0</v>
      </c>
      <c r="P22" s="95" t="s">
        <v>29</v>
      </c>
      <c r="Q22" s="71">
        <f t="shared" si="2"/>
        <v>0</v>
      </c>
      <c r="R22" s="66">
        <f>$B$71</f>
        <v>0.75</v>
      </c>
      <c r="S22" s="61" t="s">
        <v>28</v>
      </c>
      <c r="T22" s="20">
        <f t="shared" si="3"/>
        <v>0</v>
      </c>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c r="BF22" s="159"/>
      <c r="BG22" s="159"/>
    </row>
    <row r="23" spans="1:59" x14ac:dyDescent="0.25">
      <c r="A23" s="3">
        <v>21</v>
      </c>
      <c r="B23" s="20">
        <f>APA_WWW3!$L$13</f>
        <v>0.24999999999999994</v>
      </c>
      <c r="C23" s="20">
        <f>APA_WWW3!$L$40</f>
        <v>0.54166666666666663</v>
      </c>
      <c r="D23" s="20">
        <f>APA_WWW3!$M$53</f>
        <v>1</v>
      </c>
      <c r="E23" s="20">
        <f>APA_WWW3!$L$60</f>
        <v>0.49999999999999939</v>
      </c>
      <c r="F23" s="20">
        <f>APA_WWW3!$M$63</f>
        <v>0.5</v>
      </c>
      <c r="G23" s="20">
        <f>APA_WWW3!$L$65</f>
        <v>0.5</v>
      </c>
      <c r="H23" s="20">
        <f t="shared" si="4"/>
        <v>1.6927083333333308E-2</v>
      </c>
      <c r="I23" s="66">
        <f>$B$69</f>
        <v>1</v>
      </c>
      <c r="J23" s="61" t="s">
        <v>66</v>
      </c>
      <c r="K23" s="20">
        <f t="shared" si="0"/>
        <v>1.6927083333333308E-2</v>
      </c>
      <c r="L23" s="66">
        <f>$B$72</f>
        <v>0.16666666666666666</v>
      </c>
      <c r="M23" s="61" t="s">
        <v>21</v>
      </c>
      <c r="N23" s="20">
        <f t="shared" si="1"/>
        <v>2.8211805555555512E-3</v>
      </c>
      <c r="O23" s="66">
        <f>$B$72</f>
        <v>0.16666666666666666</v>
      </c>
      <c r="P23" s="95" t="s">
        <v>21</v>
      </c>
      <c r="Q23" s="71">
        <f t="shared" si="2"/>
        <v>2.8211805555555512E-3</v>
      </c>
      <c r="R23" s="66">
        <f>$B$72</f>
        <v>0.16666666666666666</v>
      </c>
      <c r="S23" s="61" t="s">
        <v>21</v>
      </c>
      <c r="T23" s="20">
        <f t="shared" si="3"/>
        <v>2.8211805555555512E-3</v>
      </c>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row>
    <row r="24" spans="1:59" x14ac:dyDescent="0.25">
      <c r="A24" s="3">
        <v>22</v>
      </c>
      <c r="B24" s="20">
        <f>APA_WWW3!$M$13</f>
        <v>0.75</v>
      </c>
      <c r="C24" s="20">
        <f>APA_WWW3!$L$40</f>
        <v>0.54166666666666663</v>
      </c>
      <c r="D24" s="20">
        <f>APA_WWW3!$M$53</f>
        <v>1</v>
      </c>
      <c r="E24" s="20">
        <f>APA_WWW3!$L$60</f>
        <v>0.49999999999999939</v>
      </c>
      <c r="F24" s="20">
        <f>APA_WWW3!$M$63</f>
        <v>0.5</v>
      </c>
      <c r="G24" s="20">
        <f>APA_WWW3!$L$65</f>
        <v>0.5</v>
      </c>
      <c r="H24" s="20">
        <f t="shared" si="4"/>
        <v>5.0781249999999938E-2</v>
      </c>
      <c r="I24" s="66">
        <f>$B$69</f>
        <v>1</v>
      </c>
      <c r="J24" s="61" t="s">
        <v>66</v>
      </c>
      <c r="K24" s="20">
        <f t="shared" si="0"/>
        <v>5.0781249999999938E-2</v>
      </c>
      <c r="L24" s="66">
        <f>$B$76</f>
        <v>0</v>
      </c>
      <c r="M24" s="61" t="s">
        <v>67</v>
      </c>
      <c r="N24" s="20">
        <f t="shared" si="1"/>
        <v>0</v>
      </c>
      <c r="O24" s="66">
        <f>$B$74</f>
        <v>0</v>
      </c>
      <c r="P24" s="95" t="s">
        <v>63</v>
      </c>
      <c r="Q24" s="71">
        <f t="shared" si="2"/>
        <v>0</v>
      </c>
      <c r="R24" s="66">
        <f>$B$73</f>
        <v>0.5</v>
      </c>
      <c r="S24" s="61" t="s">
        <v>62</v>
      </c>
      <c r="T24" s="20">
        <f t="shared" si="3"/>
        <v>2.5390624999999969E-2</v>
      </c>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row>
    <row r="25" spans="1:59" x14ac:dyDescent="0.25">
      <c r="A25" s="3">
        <v>23</v>
      </c>
      <c r="B25" s="20">
        <f>APA_WWW3!$L$14</f>
        <v>0</v>
      </c>
      <c r="C25" s="20">
        <f>APA_WWW3!$M$40</f>
        <v>0.45833333333333337</v>
      </c>
      <c r="D25" s="20">
        <f>APA_WWW3!$M$53</f>
        <v>1</v>
      </c>
      <c r="E25" s="20">
        <f>APA_WWW3!$L$60</f>
        <v>0.49999999999999939</v>
      </c>
      <c r="F25" s="20">
        <f>APA_WWW3!$M$63</f>
        <v>0.5</v>
      </c>
      <c r="G25" s="20">
        <f>APA_WWW3!$L$65</f>
        <v>0.5</v>
      </c>
      <c r="H25" s="20">
        <f t="shared" si="4"/>
        <v>0</v>
      </c>
      <c r="I25" s="66">
        <f>$B$71</f>
        <v>0.75</v>
      </c>
      <c r="J25" s="61" t="s">
        <v>28</v>
      </c>
      <c r="K25" s="20">
        <f t="shared" si="0"/>
        <v>0</v>
      </c>
      <c r="L25" s="66">
        <f>$B$75</f>
        <v>0</v>
      </c>
      <c r="M25" s="61" t="s">
        <v>29</v>
      </c>
      <c r="N25" s="20">
        <f t="shared" si="1"/>
        <v>0</v>
      </c>
      <c r="O25" s="66">
        <f>$B$71</f>
        <v>0.75</v>
      </c>
      <c r="P25" s="95" t="s">
        <v>28</v>
      </c>
      <c r="Q25" s="71">
        <f t="shared" si="2"/>
        <v>0</v>
      </c>
      <c r="R25" s="66">
        <f>$B$75</f>
        <v>0</v>
      </c>
      <c r="S25" s="61" t="s">
        <v>29</v>
      </c>
      <c r="T25" s="20">
        <f t="shared" si="3"/>
        <v>0</v>
      </c>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row>
    <row r="26" spans="1:59" x14ac:dyDescent="0.25">
      <c r="A26" s="3">
        <v>24</v>
      </c>
      <c r="B26" s="20">
        <f>APA_WWW3!$M$14</f>
        <v>1</v>
      </c>
      <c r="C26" s="20">
        <f>APA_WWW3!$M$40</f>
        <v>0.45833333333333337</v>
      </c>
      <c r="D26" s="20">
        <f>APA_WWW3!$M$53</f>
        <v>1</v>
      </c>
      <c r="E26" s="20">
        <f>APA_WWW3!$L$60</f>
        <v>0.49999999999999939</v>
      </c>
      <c r="F26" s="20">
        <f>APA_WWW3!$M$63</f>
        <v>0.5</v>
      </c>
      <c r="G26" s="20">
        <f>APA_WWW3!$L$65</f>
        <v>0.5</v>
      </c>
      <c r="H26" s="20">
        <f t="shared" si="4"/>
        <v>5.7291666666666602E-2</v>
      </c>
      <c r="I26" s="66">
        <f>$B$70</f>
        <v>0.5</v>
      </c>
      <c r="J26" s="61" t="s">
        <v>27</v>
      </c>
      <c r="K26" s="62">
        <f t="shared" si="0"/>
        <v>2.8645833333333301E-2</v>
      </c>
      <c r="L26" s="66">
        <f>$B$76</f>
        <v>0</v>
      </c>
      <c r="M26" s="61" t="s">
        <v>67</v>
      </c>
      <c r="N26" s="62">
        <f t="shared" si="1"/>
        <v>0</v>
      </c>
      <c r="O26" s="66">
        <f>$B$70</f>
        <v>0.5</v>
      </c>
      <c r="P26" s="95" t="s">
        <v>27</v>
      </c>
      <c r="Q26" s="155">
        <f t="shared" si="2"/>
        <v>2.8645833333333301E-2</v>
      </c>
      <c r="R26" s="66">
        <f>$B$70</f>
        <v>0.5</v>
      </c>
      <c r="S26" s="61" t="s">
        <v>27</v>
      </c>
      <c r="T26" s="62">
        <f t="shared" si="3"/>
        <v>2.8645833333333301E-2</v>
      </c>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row>
    <row r="27" spans="1:59" x14ac:dyDescent="0.25">
      <c r="A27" s="3">
        <v>25</v>
      </c>
      <c r="B27" s="20">
        <f>APA_WWW3!$L$15</f>
        <v>1</v>
      </c>
      <c r="C27" s="20">
        <f>APA_WWW3!$L$41</f>
        <v>0.45833333333333331</v>
      </c>
      <c r="D27" s="20">
        <f>APA_WWW3!$L$54</f>
        <v>1</v>
      </c>
      <c r="E27" s="20">
        <f>APA_WWW3!$M$60</f>
        <v>0.50000000000000067</v>
      </c>
      <c r="F27" s="20">
        <f>APA_WWW3!$M$63</f>
        <v>0.5</v>
      </c>
      <c r="G27" s="20">
        <f>APA_WWW3!$L$65</f>
        <v>0.5</v>
      </c>
      <c r="H27" s="20">
        <f t="shared" si="4"/>
        <v>5.7291666666666741E-2</v>
      </c>
      <c r="I27" s="66">
        <f>$B$70</f>
        <v>0.5</v>
      </c>
      <c r="J27" s="61" t="s">
        <v>27</v>
      </c>
      <c r="K27" s="83">
        <f t="shared" si="0"/>
        <v>2.864583333333337E-2</v>
      </c>
      <c r="L27" s="66">
        <f>$B$70</f>
        <v>0.5</v>
      </c>
      <c r="M27" s="61" t="s">
        <v>27</v>
      </c>
      <c r="N27" s="83">
        <f t="shared" si="1"/>
        <v>2.864583333333337E-2</v>
      </c>
      <c r="O27" s="66">
        <f>$B$76</f>
        <v>0</v>
      </c>
      <c r="P27" s="95" t="s">
        <v>67</v>
      </c>
      <c r="Q27" s="168">
        <f t="shared" si="2"/>
        <v>0</v>
      </c>
      <c r="R27" s="66">
        <f>$B$70</f>
        <v>0.5</v>
      </c>
      <c r="S27" s="61" t="s">
        <v>27</v>
      </c>
      <c r="T27" s="83">
        <f t="shared" si="3"/>
        <v>2.864583333333337E-2</v>
      </c>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row>
    <row r="28" spans="1:59" x14ac:dyDescent="0.25">
      <c r="A28" s="3">
        <v>26</v>
      </c>
      <c r="B28" s="20">
        <f>APA_WWW3!$M$15</f>
        <v>0</v>
      </c>
      <c r="C28" s="20">
        <f>APA_WWW3!$L$41</f>
        <v>0.45833333333333331</v>
      </c>
      <c r="D28" s="20">
        <f>APA_WWW3!$L$54</f>
        <v>1</v>
      </c>
      <c r="E28" s="20">
        <f>APA_WWW3!$M$60</f>
        <v>0.50000000000000067</v>
      </c>
      <c r="F28" s="20">
        <f>APA_WWW3!$M$63</f>
        <v>0.5</v>
      </c>
      <c r="G28" s="20">
        <f>APA_WWW3!$L$65</f>
        <v>0.5</v>
      </c>
      <c r="H28" s="20">
        <f t="shared" si="4"/>
        <v>0</v>
      </c>
      <c r="I28" s="66">
        <f>$B$75</f>
        <v>0</v>
      </c>
      <c r="J28" s="61" t="s">
        <v>29</v>
      </c>
      <c r="K28" s="20">
        <f t="shared" si="0"/>
        <v>0</v>
      </c>
      <c r="L28" s="66">
        <f>$B$71</f>
        <v>0.75</v>
      </c>
      <c r="M28" s="61" t="s">
        <v>28</v>
      </c>
      <c r="N28" s="20">
        <f t="shared" si="1"/>
        <v>0</v>
      </c>
      <c r="O28" s="66">
        <f>$B$75</f>
        <v>0</v>
      </c>
      <c r="P28" s="95" t="s">
        <v>29</v>
      </c>
      <c r="Q28" s="71">
        <f t="shared" si="2"/>
        <v>0</v>
      </c>
      <c r="R28" s="66">
        <f>$B$71</f>
        <v>0.75</v>
      </c>
      <c r="S28" s="61" t="s">
        <v>28</v>
      </c>
      <c r="T28" s="20">
        <f t="shared" si="3"/>
        <v>0</v>
      </c>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row>
    <row r="29" spans="1:59" x14ac:dyDescent="0.25">
      <c r="A29" s="3">
        <v>27</v>
      </c>
      <c r="B29" s="20">
        <f>APA_WWW3!$L$16</f>
        <v>0.75</v>
      </c>
      <c r="C29" s="20">
        <f>APA_WWW3!$M$41</f>
        <v>0.54166666666666674</v>
      </c>
      <c r="D29" s="20">
        <f>APA_WWW3!$L$54</f>
        <v>1</v>
      </c>
      <c r="E29" s="20">
        <f>APA_WWW3!$M$60</f>
        <v>0.50000000000000067</v>
      </c>
      <c r="F29" s="20">
        <f>APA_WWW3!$M$63</f>
        <v>0.5</v>
      </c>
      <c r="G29" s="20">
        <f>APA_WWW3!$L$65</f>
        <v>0.5</v>
      </c>
      <c r="H29" s="20">
        <f t="shared" si="4"/>
        <v>5.0781250000000076E-2</v>
      </c>
      <c r="I29" s="66">
        <f>$B$73</f>
        <v>0.5</v>
      </c>
      <c r="J29" s="61" t="s">
        <v>62</v>
      </c>
      <c r="K29" s="20">
        <f t="shared" si="0"/>
        <v>2.5390625000000038E-2</v>
      </c>
      <c r="L29" s="66">
        <f>$B$74</f>
        <v>0</v>
      </c>
      <c r="M29" s="61" t="s">
        <v>63</v>
      </c>
      <c r="N29" s="20">
        <f t="shared" si="1"/>
        <v>0</v>
      </c>
      <c r="O29" s="66">
        <f>$B$76</f>
        <v>0</v>
      </c>
      <c r="P29" s="95" t="s">
        <v>67</v>
      </c>
      <c r="Q29" s="71">
        <f t="shared" si="2"/>
        <v>0</v>
      </c>
      <c r="R29" s="66">
        <f>$B$69</f>
        <v>1</v>
      </c>
      <c r="S29" s="61" t="s">
        <v>66</v>
      </c>
      <c r="T29" s="20">
        <f t="shared" si="3"/>
        <v>5.0781250000000076E-2</v>
      </c>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row>
    <row r="30" spans="1:59" x14ac:dyDescent="0.25">
      <c r="A30" s="3">
        <v>28</v>
      </c>
      <c r="B30" s="20">
        <f>APA_WWW3!$M$16</f>
        <v>0.25</v>
      </c>
      <c r="C30" s="20">
        <f>APA_WWW3!$M$41</f>
        <v>0.54166666666666674</v>
      </c>
      <c r="D30" s="20">
        <f>APA_WWW3!$L$54</f>
        <v>1</v>
      </c>
      <c r="E30" s="20">
        <f>APA_WWW3!$M$60</f>
        <v>0.50000000000000067</v>
      </c>
      <c r="F30" s="20">
        <f>APA_WWW3!$M$63</f>
        <v>0.5</v>
      </c>
      <c r="G30" s="20">
        <f>APA_WWW3!$L$65</f>
        <v>0.5</v>
      </c>
      <c r="H30" s="20">
        <f t="shared" si="4"/>
        <v>1.6927083333333356E-2</v>
      </c>
      <c r="I30" s="66">
        <f>$B$72</f>
        <v>0.16666666666666666</v>
      </c>
      <c r="J30" s="61" t="s">
        <v>21</v>
      </c>
      <c r="K30" s="20">
        <f t="shared" si="0"/>
        <v>2.8211805555555594E-3</v>
      </c>
      <c r="L30" s="66">
        <f>$B$72</f>
        <v>0.16666666666666666</v>
      </c>
      <c r="M30" s="61" t="s">
        <v>21</v>
      </c>
      <c r="N30" s="20">
        <f t="shared" si="1"/>
        <v>2.8211805555555594E-3</v>
      </c>
      <c r="O30" s="66">
        <f>$B$72</f>
        <v>0.16666666666666666</v>
      </c>
      <c r="P30" s="95" t="s">
        <v>21</v>
      </c>
      <c r="Q30" s="71">
        <f t="shared" si="2"/>
        <v>2.8211805555555594E-3</v>
      </c>
      <c r="R30" s="66">
        <f>$B$69</f>
        <v>1</v>
      </c>
      <c r="S30" s="61" t="s">
        <v>66</v>
      </c>
      <c r="T30" s="20">
        <f t="shared" si="3"/>
        <v>1.6927083333333356E-2</v>
      </c>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row>
    <row r="31" spans="1:59" x14ac:dyDescent="0.25">
      <c r="A31" s="3">
        <v>29</v>
      </c>
      <c r="B31" s="20">
        <f>APA_WWW3!$L$17</f>
        <v>0.5</v>
      </c>
      <c r="C31" s="20">
        <f>APA_WWW3!$L$42</f>
        <v>0</v>
      </c>
      <c r="D31" s="20">
        <f>APA_WWW3!$M$54</f>
        <v>0</v>
      </c>
      <c r="E31" s="20">
        <f>APA_WWW3!$M$60</f>
        <v>0.50000000000000067</v>
      </c>
      <c r="F31" s="20">
        <f>APA_WWW3!$M$63</f>
        <v>0.5</v>
      </c>
      <c r="G31" s="20">
        <f>APA_WWW3!$L$65</f>
        <v>0.5</v>
      </c>
      <c r="H31" s="20">
        <f t="shared" si="4"/>
        <v>0</v>
      </c>
      <c r="I31" s="66">
        <f>$B$71</f>
        <v>0.75</v>
      </c>
      <c r="J31" s="61" t="s">
        <v>28</v>
      </c>
      <c r="K31" s="20">
        <f t="shared" si="0"/>
        <v>0</v>
      </c>
      <c r="L31" s="66">
        <f>$B$75</f>
        <v>0</v>
      </c>
      <c r="M31" s="61" t="s">
        <v>29</v>
      </c>
      <c r="N31" s="20">
        <f t="shared" si="1"/>
        <v>0</v>
      </c>
      <c r="O31" s="66">
        <f>$B$75</f>
        <v>0</v>
      </c>
      <c r="P31" s="95" t="s">
        <v>29</v>
      </c>
      <c r="Q31" s="71">
        <f t="shared" si="2"/>
        <v>0</v>
      </c>
      <c r="R31" s="66">
        <f>$B$71</f>
        <v>0.75</v>
      </c>
      <c r="S31" s="61" t="s">
        <v>28</v>
      </c>
      <c r="T31" s="20">
        <f t="shared" si="3"/>
        <v>0</v>
      </c>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row>
    <row r="32" spans="1:59" x14ac:dyDescent="0.25">
      <c r="A32" s="3">
        <v>30</v>
      </c>
      <c r="B32" s="20">
        <f>APA_WWW3!$M$17</f>
        <v>0.5</v>
      </c>
      <c r="C32" s="20">
        <f>APA_WWW3!$L$42</f>
        <v>0</v>
      </c>
      <c r="D32" s="20">
        <f>APA_WWW3!$M$54</f>
        <v>0</v>
      </c>
      <c r="E32" s="20">
        <f>APA_WWW3!$M$60</f>
        <v>0.50000000000000067</v>
      </c>
      <c r="F32" s="20">
        <f>APA_WWW3!$M$63</f>
        <v>0.5</v>
      </c>
      <c r="G32" s="20">
        <f>APA_WWW3!$L$65</f>
        <v>0.5</v>
      </c>
      <c r="H32" s="20">
        <f t="shared" si="4"/>
        <v>0</v>
      </c>
      <c r="I32" s="66">
        <f>$B$75</f>
        <v>0</v>
      </c>
      <c r="J32" s="61" t="s">
        <v>29</v>
      </c>
      <c r="K32" s="20">
        <f>I32*H32</f>
        <v>0</v>
      </c>
      <c r="L32" s="66">
        <f>$B$75</f>
        <v>0</v>
      </c>
      <c r="M32" s="61" t="s">
        <v>29</v>
      </c>
      <c r="N32" s="20">
        <f t="shared" si="1"/>
        <v>0</v>
      </c>
      <c r="O32" s="66">
        <f>$B$71</f>
        <v>0.75</v>
      </c>
      <c r="P32" s="95" t="s">
        <v>28</v>
      </c>
      <c r="Q32" s="71">
        <f t="shared" si="2"/>
        <v>0</v>
      </c>
      <c r="R32" s="66">
        <f>$B$71</f>
        <v>0.75</v>
      </c>
      <c r="S32" s="61" t="s">
        <v>28</v>
      </c>
      <c r="T32" s="20">
        <f t="shared" si="3"/>
        <v>0</v>
      </c>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row>
    <row r="33" spans="1:59" x14ac:dyDescent="0.25">
      <c r="A33" s="3">
        <v>31</v>
      </c>
      <c r="B33" s="20">
        <f>APA_WWW3!$L$18</f>
        <v>0.5</v>
      </c>
      <c r="C33" s="20">
        <f>APA_WWW3!$M$42</f>
        <v>1</v>
      </c>
      <c r="D33" s="20">
        <f>APA_WWW3!$M$54</f>
        <v>0</v>
      </c>
      <c r="E33" s="20">
        <f>APA_WWW3!$M$60</f>
        <v>0.50000000000000067</v>
      </c>
      <c r="F33" s="20">
        <f>APA_WWW3!$M$63</f>
        <v>0.5</v>
      </c>
      <c r="G33" s="20">
        <f>APA_WWW3!$L$65</f>
        <v>0.5</v>
      </c>
      <c r="H33" s="20">
        <f t="shared" si="4"/>
        <v>0</v>
      </c>
      <c r="I33" s="66">
        <f>$B$73</f>
        <v>0.5</v>
      </c>
      <c r="J33" s="61" t="s">
        <v>62</v>
      </c>
      <c r="K33" s="20">
        <f t="shared" si="0"/>
        <v>0</v>
      </c>
      <c r="L33" s="66">
        <f>$B$76</f>
        <v>0</v>
      </c>
      <c r="M33" s="61" t="s">
        <v>67</v>
      </c>
      <c r="N33" s="20">
        <f t="shared" si="1"/>
        <v>0</v>
      </c>
      <c r="O33" s="66">
        <f>$B$74</f>
        <v>0</v>
      </c>
      <c r="P33" s="95" t="s">
        <v>63</v>
      </c>
      <c r="Q33" s="71">
        <f t="shared" si="2"/>
        <v>0</v>
      </c>
      <c r="R33" s="66">
        <f>$B$69</f>
        <v>1</v>
      </c>
      <c r="S33" s="61" t="s">
        <v>66</v>
      </c>
      <c r="T33" s="20">
        <f t="shared" si="3"/>
        <v>0</v>
      </c>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159"/>
      <c r="BG33" s="159"/>
    </row>
    <row r="34" spans="1:59" s="4" customFormat="1" x14ac:dyDescent="0.25">
      <c r="A34" s="4">
        <v>32</v>
      </c>
      <c r="B34" s="62">
        <f>APA_WWW3!$M$18</f>
        <v>0.5</v>
      </c>
      <c r="C34" s="62">
        <f>APA_WWW3!$M$42</f>
        <v>1</v>
      </c>
      <c r="D34" s="62">
        <f>APA_WWW3!$M$54</f>
        <v>0</v>
      </c>
      <c r="E34" s="62">
        <f>APA_WWW3!$M$60</f>
        <v>0.50000000000000067</v>
      </c>
      <c r="F34" s="62">
        <f>APA_WWW3!$M$63</f>
        <v>0.5</v>
      </c>
      <c r="G34" s="62">
        <f>APA_WWW3!$L$65</f>
        <v>0.5</v>
      </c>
      <c r="H34" s="62">
        <f t="shared" si="4"/>
        <v>0</v>
      </c>
      <c r="I34" s="85">
        <f>$B$74</f>
        <v>0</v>
      </c>
      <c r="J34" s="63" t="s">
        <v>63</v>
      </c>
      <c r="K34" s="62">
        <f t="shared" si="0"/>
        <v>0</v>
      </c>
      <c r="L34" s="66">
        <f>$B$76</f>
        <v>0</v>
      </c>
      <c r="M34" s="63">
        <v>0</v>
      </c>
      <c r="N34" s="62">
        <f t="shared" si="1"/>
        <v>0</v>
      </c>
      <c r="O34" s="85">
        <f>$B$73</f>
        <v>0.5</v>
      </c>
      <c r="P34" s="96" t="s">
        <v>62</v>
      </c>
      <c r="Q34" s="155">
        <f t="shared" si="2"/>
        <v>0</v>
      </c>
      <c r="R34" s="85">
        <f>$B$69</f>
        <v>1</v>
      </c>
      <c r="S34" s="63" t="s">
        <v>66</v>
      </c>
      <c r="T34" s="62">
        <f t="shared" si="3"/>
        <v>0</v>
      </c>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row>
    <row r="35" spans="1:59" x14ac:dyDescent="0.25">
      <c r="A35" s="3">
        <v>33</v>
      </c>
      <c r="B35" s="20">
        <f>APA_WWW3!$L$19</f>
        <v>0.5</v>
      </c>
      <c r="C35" s="20">
        <f>APA_WWW3!$L$43</f>
        <v>1</v>
      </c>
      <c r="D35" s="20">
        <f>APA_WWW3!$L$55</f>
        <v>0</v>
      </c>
      <c r="E35" s="20">
        <f>APA_WWW3!$L$61</f>
        <v>0.49999999999999939</v>
      </c>
      <c r="F35" s="20">
        <f>APA_WWW3!$L$64</f>
        <v>0.5</v>
      </c>
      <c r="G35" s="20">
        <f>APA_WWW3!$M$65</f>
        <v>0.5</v>
      </c>
      <c r="H35" s="20">
        <f t="shared" si="4"/>
        <v>0</v>
      </c>
      <c r="I35" s="86">
        <f>$B$73</f>
        <v>0.5</v>
      </c>
      <c r="J35" s="87" t="s">
        <v>62</v>
      </c>
      <c r="K35" s="20">
        <f t="shared" si="0"/>
        <v>0</v>
      </c>
      <c r="L35" s="86">
        <f>$B$69</f>
        <v>1</v>
      </c>
      <c r="M35" s="87" t="s">
        <v>66</v>
      </c>
      <c r="N35" s="20">
        <f t="shared" si="1"/>
        <v>0</v>
      </c>
      <c r="O35" s="86">
        <f>$B$74</f>
        <v>0</v>
      </c>
      <c r="P35" s="87" t="s">
        <v>63</v>
      </c>
      <c r="Q35" s="20">
        <f t="shared" si="2"/>
        <v>0</v>
      </c>
      <c r="R35" s="66">
        <f>$B$76</f>
        <v>0</v>
      </c>
      <c r="S35" s="95">
        <v>0</v>
      </c>
      <c r="T35" s="71">
        <f t="shared" si="3"/>
        <v>0</v>
      </c>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159"/>
      <c r="BG35" s="159"/>
    </row>
    <row r="36" spans="1:59" x14ac:dyDescent="0.25">
      <c r="A36" s="3">
        <v>34</v>
      </c>
      <c r="B36" s="20">
        <f>APA_WWW3!$M$19</f>
        <v>0.5</v>
      </c>
      <c r="C36" s="20">
        <f>APA_WWW3!$L$43</f>
        <v>1</v>
      </c>
      <c r="D36" s="20">
        <f>APA_WWW3!$L$55</f>
        <v>0</v>
      </c>
      <c r="E36" s="20">
        <f>APA_WWW3!$L$61</f>
        <v>0.49999999999999939</v>
      </c>
      <c r="F36" s="20">
        <f>APA_WWW3!$L$64</f>
        <v>0.5</v>
      </c>
      <c r="G36" s="20">
        <f>APA_WWW3!$M$65</f>
        <v>0.5</v>
      </c>
      <c r="H36" s="20">
        <f t="shared" si="4"/>
        <v>0</v>
      </c>
      <c r="I36" s="66">
        <f>$B$74</f>
        <v>0</v>
      </c>
      <c r="J36" s="61" t="s">
        <v>63</v>
      </c>
      <c r="K36" s="20">
        <f t="shared" si="0"/>
        <v>0</v>
      </c>
      <c r="L36" s="66">
        <f>$B$69</f>
        <v>1</v>
      </c>
      <c r="M36" s="61" t="s">
        <v>66</v>
      </c>
      <c r="N36" s="20">
        <f t="shared" si="1"/>
        <v>0</v>
      </c>
      <c r="O36" s="66">
        <f>$B$73</f>
        <v>0.5</v>
      </c>
      <c r="P36" s="61" t="s">
        <v>62</v>
      </c>
      <c r="Q36" s="20">
        <f t="shared" si="2"/>
        <v>0</v>
      </c>
      <c r="R36" s="66">
        <f>$B$76</f>
        <v>0</v>
      </c>
      <c r="S36" s="95" t="s">
        <v>67</v>
      </c>
      <c r="T36" s="71">
        <f t="shared" si="3"/>
        <v>0</v>
      </c>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row>
    <row r="37" spans="1:59" x14ac:dyDescent="0.25">
      <c r="A37" s="3">
        <v>35</v>
      </c>
      <c r="B37" s="20">
        <f>APA_WWW3!$L$20</f>
        <v>0.5</v>
      </c>
      <c r="C37" s="20">
        <f>APA_WWW3!$M$43</f>
        <v>0</v>
      </c>
      <c r="D37" s="20">
        <f>APA_WWW3!$L$55</f>
        <v>0</v>
      </c>
      <c r="E37" s="20">
        <f>APA_WWW3!$L$61</f>
        <v>0.49999999999999939</v>
      </c>
      <c r="F37" s="20">
        <f>APA_WWW3!$L$64</f>
        <v>0.5</v>
      </c>
      <c r="G37" s="20">
        <f>APA_WWW3!$M$65</f>
        <v>0.5</v>
      </c>
      <c r="H37" s="20">
        <f t="shared" si="4"/>
        <v>0</v>
      </c>
      <c r="I37" s="66">
        <f>$B$71</f>
        <v>0.75</v>
      </c>
      <c r="J37" s="61" t="s">
        <v>28</v>
      </c>
      <c r="K37" s="20">
        <f t="shared" si="0"/>
        <v>0</v>
      </c>
      <c r="L37" s="66">
        <f>$B$71</f>
        <v>0.75</v>
      </c>
      <c r="M37" s="61" t="s">
        <v>28</v>
      </c>
      <c r="N37" s="20">
        <f t="shared" si="1"/>
        <v>0</v>
      </c>
      <c r="O37" s="66">
        <f>$B$75</f>
        <v>0</v>
      </c>
      <c r="P37" s="61" t="s">
        <v>29</v>
      </c>
      <c r="Q37" s="20">
        <f t="shared" si="2"/>
        <v>0</v>
      </c>
      <c r="R37" s="66">
        <f>$B$75</f>
        <v>0</v>
      </c>
      <c r="S37" s="95" t="s">
        <v>29</v>
      </c>
      <c r="T37" s="71">
        <f t="shared" si="3"/>
        <v>0</v>
      </c>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159"/>
      <c r="BG37" s="159"/>
    </row>
    <row r="38" spans="1:59" x14ac:dyDescent="0.25">
      <c r="A38" s="3">
        <v>36</v>
      </c>
      <c r="B38" s="20">
        <f>APA_WWW3!$M$20</f>
        <v>0.5</v>
      </c>
      <c r="C38" s="20">
        <f>APA_WWW3!$M$43</f>
        <v>0</v>
      </c>
      <c r="D38" s="20">
        <f>APA_WWW3!$L$55</f>
        <v>0</v>
      </c>
      <c r="E38" s="20">
        <f>APA_WWW3!$L$61</f>
        <v>0.49999999999999939</v>
      </c>
      <c r="F38" s="20">
        <f>APA_WWW3!$L$64</f>
        <v>0.5</v>
      </c>
      <c r="G38" s="20">
        <f>APA_WWW3!$M$65</f>
        <v>0.5</v>
      </c>
      <c r="H38" s="20">
        <f t="shared" si="4"/>
        <v>0</v>
      </c>
      <c r="I38" s="66">
        <f>$B$75</f>
        <v>0</v>
      </c>
      <c r="J38" s="61" t="s">
        <v>29</v>
      </c>
      <c r="K38" s="20">
        <f t="shared" si="0"/>
        <v>0</v>
      </c>
      <c r="L38" s="66">
        <f>$B$71</f>
        <v>0.75</v>
      </c>
      <c r="M38" s="61" t="s">
        <v>28</v>
      </c>
      <c r="N38" s="20">
        <f t="shared" si="1"/>
        <v>0</v>
      </c>
      <c r="O38" s="66">
        <f>$B$71</f>
        <v>0.75</v>
      </c>
      <c r="P38" s="61" t="s">
        <v>28</v>
      </c>
      <c r="Q38" s="20">
        <f t="shared" si="2"/>
        <v>0</v>
      </c>
      <c r="R38" s="66">
        <f>$B$75</f>
        <v>0</v>
      </c>
      <c r="S38" s="95" t="s">
        <v>29</v>
      </c>
      <c r="T38" s="71">
        <f t="shared" si="3"/>
        <v>0</v>
      </c>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row>
    <row r="39" spans="1:59" x14ac:dyDescent="0.25">
      <c r="A39" s="3">
        <v>37</v>
      </c>
      <c r="B39" s="20">
        <f>APA_WWW3!$L$21</f>
        <v>0.24999999999999994</v>
      </c>
      <c r="C39" s="20">
        <f>APA_WWW3!$L$44</f>
        <v>0.54166666666666663</v>
      </c>
      <c r="D39" s="20">
        <f>APA_WWW3!$M$55</f>
        <v>1</v>
      </c>
      <c r="E39" s="20">
        <f>APA_WWW3!$L$61</f>
        <v>0.49999999999999939</v>
      </c>
      <c r="F39" s="20">
        <f>APA_WWW3!$L$64</f>
        <v>0.5</v>
      </c>
      <c r="G39" s="20">
        <f>APA_WWW3!$M$65</f>
        <v>0.5</v>
      </c>
      <c r="H39" s="20">
        <f t="shared" si="4"/>
        <v>1.6927083333333308E-2</v>
      </c>
      <c r="I39" s="66">
        <f>$B$72</f>
        <v>0.16666666666666666</v>
      </c>
      <c r="J39" s="61" t="s">
        <v>21</v>
      </c>
      <c r="K39" s="20">
        <f t="shared" si="0"/>
        <v>2.8211805555555512E-3</v>
      </c>
      <c r="L39" s="66">
        <f>$B$69</f>
        <v>1</v>
      </c>
      <c r="M39" s="61" t="s">
        <v>66</v>
      </c>
      <c r="N39" s="20">
        <f t="shared" si="1"/>
        <v>1.6927083333333308E-2</v>
      </c>
      <c r="O39" s="66">
        <f>$B$72</f>
        <v>0.16666666666666666</v>
      </c>
      <c r="P39" s="61" t="s">
        <v>21</v>
      </c>
      <c r="Q39" s="20">
        <f t="shared" si="2"/>
        <v>2.8211805555555512E-3</v>
      </c>
      <c r="R39" s="66">
        <f>$B$72</f>
        <v>0.16666666666666666</v>
      </c>
      <c r="S39" s="95" t="s">
        <v>21</v>
      </c>
      <c r="T39" s="71">
        <f t="shared" si="3"/>
        <v>2.8211805555555512E-3</v>
      </c>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row>
    <row r="40" spans="1:59" x14ac:dyDescent="0.25">
      <c r="A40" s="3">
        <v>38</v>
      </c>
      <c r="B40" s="20">
        <f>APA_WWW3!$M$21</f>
        <v>0.75</v>
      </c>
      <c r="C40" s="20">
        <f>APA_WWW3!$L$44</f>
        <v>0.54166666666666663</v>
      </c>
      <c r="D40" s="20">
        <f>APA_WWW3!$M$55</f>
        <v>1</v>
      </c>
      <c r="E40" s="20">
        <f>APA_WWW3!$L$61</f>
        <v>0.49999999999999939</v>
      </c>
      <c r="F40" s="20">
        <f>APA_WWW3!$L$64</f>
        <v>0.5</v>
      </c>
      <c r="G40" s="20">
        <f>APA_WWW3!$M$65</f>
        <v>0.5</v>
      </c>
      <c r="H40" s="20">
        <f t="shared" si="4"/>
        <v>5.0781249999999938E-2</v>
      </c>
      <c r="I40" s="66">
        <f>$B$76</f>
        <v>0</v>
      </c>
      <c r="J40" s="61" t="s">
        <v>67</v>
      </c>
      <c r="K40" s="20">
        <f t="shared" si="0"/>
        <v>0</v>
      </c>
      <c r="L40" s="66">
        <f>$B$69</f>
        <v>1</v>
      </c>
      <c r="M40" s="61" t="s">
        <v>66</v>
      </c>
      <c r="N40" s="20">
        <f t="shared" si="1"/>
        <v>5.0781249999999938E-2</v>
      </c>
      <c r="O40" s="66">
        <f>$B$73</f>
        <v>0.5</v>
      </c>
      <c r="P40" s="61" t="s">
        <v>62</v>
      </c>
      <c r="Q40" s="20">
        <f t="shared" si="2"/>
        <v>2.5390624999999969E-2</v>
      </c>
      <c r="R40" s="66">
        <f>$B$74</f>
        <v>0</v>
      </c>
      <c r="S40" s="95" t="s">
        <v>63</v>
      </c>
      <c r="T40" s="71">
        <f t="shared" si="3"/>
        <v>0</v>
      </c>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row>
    <row r="41" spans="1:59" x14ac:dyDescent="0.25">
      <c r="A41" s="3">
        <v>39</v>
      </c>
      <c r="B41" s="20">
        <f>APA_WWW3!$L$22</f>
        <v>0</v>
      </c>
      <c r="C41" s="20">
        <f>APA_WWW3!$M$44</f>
        <v>0.45833333333333337</v>
      </c>
      <c r="D41" s="20">
        <f>APA_WWW3!$M$55</f>
        <v>1</v>
      </c>
      <c r="E41" s="20">
        <f>APA_WWW3!$L$61</f>
        <v>0.49999999999999939</v>
      </c>
      <c r="F41" s="20">
        <f>APA_WWW3!$L$64</f>
        <v>0.5</v>
      </c>
      <c r="G41" s="20">
        <f>APA_WWW3!$M$65</f>
        <v>0.5</v>
      </c>
      <c r="H41" s="20">
        <f t="shared" si="4"/>
        <v>0</v>
      </c>
      <c r="I41" s="66">
        <f>$B$75</f>
        <v>0</v>
      </c>
      <c r="J41" s="61" t="s">
        <v>29</v>
      </c>
      <c r="K41" s="20">
        <f t="shared" si="0"/>
        <v>0</v>
      </c>
      <c r="L41" s="66">
        <f>$B$71</f>
        <v>0.75</v>
      </c>
      <c r="M41" s="61" t="s">
        <v>28</v>
      </c>
      <c r="N41" s="20">
        <f t="shared" si="1"/>
        <v>0</v>
      </c>
      <c r="O41" s="66">
        <f>$B$75</f>
        <v>0</v>
      </c>
      <c r="P41" s="61" t="s">
        <v>29</v>
      </c>
      <c r="Q41" s="20">
        <f t="shared" si="2"/>
        <v>0</v>
      </c>
      <c r="R41" s="66">
        <f>$B$71</f>
        <v>0.75</v>
      </c>
      <c r="S41" s="95" t="s">
        <v>28</v>
      </c>
      <c r="T41" s="71">
        <f t="shared" si="3"/>
        <v>0</v>
      </c>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row>
    <row r="42" spans="1:59" x14ac:dyDescent="0.25">
      <c r="A42" s="3">
        <v>40</v>
      </c>
      <c r="B42" s="20">
        <f>APA_WWW3!$M$22</f>
        <v>1</v>
      </c>
      <c r="C42" s="20">
        <f>APA_WWW3!$M$44</f>
        <v>0.45833333333333337</v>
      </c>
      <c r="D42" s="20">
        <f>APA_WWW3!$M$55</f>
        <v>1</v>
      </c>
      <c r="E42" s="20">
        <f>APA_WWW3!$L$61</f>
        <v>0.49999999999999939</v>
      </c>
      <c r="F42" s="20">
        <f>APA_WWW3!$L$64</f>
        <v>0.5</v>
      </c>
      <c r="G42" s="20">
        <f>APA_WWW3!$M$65</f>
        <v>0.5</v>
      </c>
      <c r="H42" s="20">
        <f t="shared" si="4"/>
        <v>5.7291666666666602E-2</v>
      </c>
      <c r="I42" s="66">
        <f>$B$76</f>
        <v>0</v>
      </c>
      <c r="J42" s="61" t="s">
        <v>67</v>
      </c>
      <c r="K42" s="20">
        <f t="shared" si="0"/>
        <v>0</v>
      </c>
      <c r="L42" s="66">
        <f>$B$70</f>
        <v>0.5</v>
      </c>
      <c r="M42" s="61" t="s">
        <v>27</v>
      </c>
      <c r="N42" s="20">
        <f t="shared" si="1"/>
        <v>2.8645833333333301E-2</v>
      </c>
      <c r="O42" s="66">
        <f>$B$70</f>
        <v>0.5</v>
      </c>
      <c r="P42" s="61" t="s">
        <v>27</v>
      </c>
      <c r="Q42" s="20">
        <f t="shared" si="2"/>
        <v>2.8645833333333301E-2</v>
      </c>
      <c r="R42" s="66">
        <f>$B$70</f>
        <v>0.5</v>
      </c>
      <c r="S42" s="95" t="s">
        <v>27</v>
      </c>
      <c r="T42" s="71">
        <f t="shared" si="3"/>
        <v>2.8645833333333301E-2</v>
      </c>
    </row>
    <row r="43" spans="1:59" x14ac:dyDescent="0.25">
      <c r="A43" s="3">
        <v>41</v>
      </c>
      <c r="B43" s="20">
        <f>APA_WWW3!$L$23</f>
        <v>1</v>
      </c>
      <c r="C43" s="20">
        <f>APA_WWW3!$L$45</f>
        <v>0.45833333333333331</v>
      </c>
      <c r="D43" s="20">
        <f>APA_WWW3!$L$56</f>
        <v>1</v>
      </c>
      <c r="E43" s="20">
        <f>APA_WWW3!$M$61</f>
        <v>0.50000000000000067</v>
      </c>
      <c r="F43" s="20">
        <f>APA_WWW3!$L$64</f>
        <v>0.5</v>
      </c>
      <c r="G43" s="20">
        <f>APA_WWW3!$M$65</f>
        <v>0.5</v>
      </c>
      <c r="H43" s="20">
        <f t="shared" si="4"/>
        <v>5.7291666666666741E-2</v>
      </c>
      <c r="I43" s="66">
        <f>$B$70</f>
        <v>0.5</v>
      </c>
      <c r="J43" s="61" t="s">
        <v>27</v>
      </c>
      <c r="K43" s="20">
        <f t="shared" si="0"/>
        <v>2.864583333333337E-2</v>
      </c>
      <c r="L43" s="66">
        <f>$B$70</f>
        <v>0.5</v>
      </c>
      <c r="M43" s="61" t="s">
        <v>27</v>
      </c>
      <c r="N43" s="20">
        <f t="shared" si="1"/>
        <v>2.864583333333337E-2</v>
      </c>
      <c r="O43" s="66">
        <f>$B$70</f>
        <v>0.5</v>
      </c>
      <c r="P43" s="61" t="s">
        <v>27</v>
      </c>
      <c r="Q43" s="20">
        <f t="shared" si="2"/>
        <v>2.864583333333337E-2</v>
      </c>
      <c r="R43" s="66">
        <f>$B$76</f>
        <v>0</v>
      </c>
      <c r="S43" s="95" t="s">
        <v>67</v>
      </c>
      <c r="T43" s="71">
        <f t="shared" si="3"/>
        <v>0</v>
      </c>
    </row>
    <row r="44" spans="1:59" x14ac:dyDescent="0.25">
      <c r="A44" s="3">
        <v>42</v>
      </c>
      <c r="B44" s="20">
        <f>APA_WWW3!$M$23</f>
        <v>0</v>
      </c>
      <c r="C44" s="20">
        <f>APA_WWW3!$L$45</f>
        <v>0.45833333333333331</v>
      </c>
      <c r="D44" s="20">
        <f>APA_WWW3!$L$56</f>
        <v>1</v>
      </c>
      <c r="E44" s="20">
        <f>APA_WWW3!$M$61</f>
        <v>0.50000000000000067</v>
      </c>
      <c r="F44" s="20">
        <f>APA_WWW3!$L$64</f>
        <v>0.5</v>
      </c>
      <c r="G44" s="20">
        <f>APA_WWW3!$M$65</f>
        <v>0.5</v>
      </c>
      <c r="H44" s="20">
        <f t="shared" si="4"/>
        <v>0</v>
      </c>
      <c r="I44" s="66">
        <f>$B$71</f>
        <v>0.75</v>
      </c>
      <c r="J44" s="61" t="s">
        <v>28</v>
      </c>
      <c r="K44" s="20">
        <f t="shared" si="0"/>
        <v>0</v>
      </c>
      <c r="L44" s="66">
        <f>$B$75</f>
        <v>0</v>
      </c>
      <c r="M44" s="61" t="s">
        <v>29</v>
      </c>
      <c r="N44" s="20">
        <f t="shared" si="1"/>
        <v>0</v>
      </c>
      <c r="O44" s="66">
        <f>$B$71</f>
        <v>0.75</v>
      </c>
      <c r="P44" s="61" t="s">
        <v>28</v>
      </c>
      <c r="Q44" s="20">
        <f t="shared" si="2"/>
        <v>0</v>
      </c>
      <c r="R44" s="66">
        <f>$B$75</f>
        <v>0</v>
      </c>
      <c r="S44" s="95" t="s">
        <v>29</v>
      </c>
      <c r="T44" s="71">
        <f t="shared" si="3"/>
        <v>0</v>
      </c>
    </row>
    <row r="45" spans="1:59" x14ac:dyDescent="0.25">
      <c r="A45" s="3">
        <v>43</v>
      </c>
      <c r="B45" s="20">
        <f>APA_WWW3!$L$24</f>
        <v>0.75</v>
      </c>
      <c r="C45" s="20">
        <f>APA_WWW3!$M$45</f>
        <v>0.54166666666666674</v>
      </c>
      <c r="D45" s="20">
        <f>APA_WWW3!$L$56</f>
        <v>1</v>
      </c>
      <c r="E45" s="20">
        <f>APA_WWW3!$M$61</f>
        <v>0.50000000000000067</v>
      </c>
      <c r="F45" s="20">
        <f>APA_WWW3!$L$64</f>
        <v>0.5</v>
      </c>
      <c r="G45" s="20">
        <f>APA_WWW3!$M$65</f>
        <v>0.5</v>
      </c>
      <c r="H45" s="20">
        <f t="shared" si="4"/>
        <v>5.0781250000000076E-2</v>
      </c>
      <c r="I45" s="66">
        <f>$B$74</f>
        <v>0</v>
      </c>
      <c r="J45" s="61" t="s">
        <v>63</v>
      </c>
      <c r="K45" s="20">
        <f t="shared" si="0"/>
        <v>0</v>
      </c>
      <c r="L45" s="66">
        <f>$B$73</f>
        <v>0.5</v>
      </c>
      <c r="M45" s="61" t="s">
        <v>62</v>
      </c>
      <c r="N45" s="20">
        <f t="shared" si="1"/>
        <v>2.5390625000000038E-2</v>
      </c>
      <c r="O45" s="66">
        <f>$B$69</f>
        <v>1</v>
      </c>
      <c r="P45" s="61" t="s">
        <v>66</v>
      </c>
      <c r="Q45" s="20">
        <f t="shared" si="2"/>
        <v>5.0781250000000076E-2</v>
      </c>
      <c r="R45" s="66">
        <f>$B$76</f>
        <v>0</v>
      </c>
      <c r="S45" s="95" t="s">
        <v>67</v>
      </c>
      <c r="T45" s="71">
        <f t="shared" si="3"/>
        <v>0</v>
      </c>
    </row>
    <row r="46" spans="1:59" x14ac:dyDescent="0.25">
      <c r="A46" s="3">
        <v>44</v>
      </c>
      <c r="B46" s="20">
        <f>APA_WWW3!$M$24</f>
        <v>0.25</v>
      </c>
      <c r="C46" s="20">
        <f>APA_WWW3!$M$45</f>
        <v>0.54166666666666674</v>
      </c>
      <c r="D46" s="20">
        <f>APA_WWW3!$L$56</f>
        <v>1</v>
      </c>
      <c r="E46" s="20">
        <f>APA_WWW3!$M$61</f>
        <v>0.50000000000000067</v>
      </c>
      <c r="F46" s="20">
        <f>APA_WWW3!$L$64</f>
        <v>0.5</v>
      </c>
      <c r="G46" s="20">
        <f>APA_WWW3!$M$65</f>
        <v>0.5</v>
      </c>
      <c r="H46" s="20">
        <f t="shared" si="4"/>
        <v>1.6927083333333356E-2</v>
      </c>
      <c r="I46" s="66">
        <f>$B$72</f>
        <v>0.16666666666666666</v>
      </c>
      <c r="J46" s="61" t="s">
        <v>21</v>
      </c>
      <c r="K46" s="20">
        <f t="shared" si="0"/>
        <v>2.8211805555555594E-3</v>
      </c>
      <c r="L46" s="66">
        <f>$B$72</f>
        <v>0.16666666666666666</v>
      </c>
      <c r="M46" s="61" t="s">
        <v>21</v>
      </c>
      <c r="N46" s="20">
        <f t="shared" si="1"/>
        <v>2.8211805555555594E-3</v>
      </c>
      <c r="O46" s="66">
        <f>$B$69</f>
        <v>1</v>
      </c>
      <c r="P46" s="61" t="s">
        <v>66</v>
      </c>
      <c r="Q46" s="20">
        <f t="shared" si="2"/>
        <v>1.6927083333333356E-2</v>
      </c>
      <c r="R46" s="66">
        <f>$B$72</f>
        <v>0.16666666666666666</v>
      </c>
      <c r="S46" s="95" t="s">
        <v>21</v>
      </c>
      <c r="T46" s="71">
        <f t="shared" si="3"/>
        <v>2.8211805555555594E-3</v>
      </c>
    </row>
    <row r="47" spans="1:59" x14ac:dyDescent="0.25">
      <c r="A47" s="3">
        <v>45</v>
      </c>
      <c r="B47" s="20">
        <f>APA_WWW3!$L$25</f>
        <v>0.5</v>
      </c>
      <c r="C47" s="20">
        <f>APA_WWW3!$L$46</f>
        <v>0</v>
      </c>
      <c r="D47" s="20">
        <f>APA_WWW3!$M$56</f>
        <v>0</v>
      </c>
      <c r="E47" s="20">
        <f>APA_WWW3!$M$61</f>
        <v>0.50000000000000067</v>
      </c>
      <c r="F47" s="20">
        <f>APA_WWW3!$L$64</f>
        <v>0.5</v>
      </c>
      <c r="G47" s="20">
        <f>APA_WWW3!$M$65</f>
        <v>0.5</v>
      </c>
      <c r="H47" s="20">
        <f t="shared" si="4"/>
        <v>0</v>
      </c>
      <c r="I47" s="66">
        <f>$B$75</f>
        <v>0</v>
      </c>
      <c r="J47" s="61" t="s">
        <v>29</v>
      </c>
      <c r="K47" s="20">
        <f t="shared" si="0"/>
        <v>0</v>
      </c>
      <c r="L47" s="66">
        <f>$B$71</f>
        <v>0.75</v>
      </c>
      <c r="M47" s="61" t="s">
        <v>28</v>
      </c>
      <c r="N47" s="20">
        <f t="shared" si="1"/>
        <v>0</v>
      </c>
      <c r="O47" s="66">
        <f>$B$71</f>
        <v>0.75</v>
      </c>
      <c r="P47" s="61" t="s">
        <v>28</v>
      </c>
      <c r="Q47" s="20">
        <f t="shared" si="2"/>
        <v>0</v>
      </c>
      <c r="R47" s="66">
        <f>$B$75</f>
        <v>0</v>
      </c>
      <c r="S47" s="95" t="s">
        <v>29</v>
      </c>
      <c r="T47" s="71">
        <f t="shared" si="3"/>
        <v>0</v>
      </c>
    </row>
    <row r="48" spans="1:59" x14ac:dyDescent="0.25">
      <c r="A48" s="3">
        <v>46</v>
      </c>
      <c r="B48" s="20">
        <f>APA_WWW3!$M$25</f>
        <v>0.5</v>
      </c>
      <c r="C48" s="20">
        <f>APA_WWW3!$L$46</f>
        <v>0</v>
      </c>
      <c r="D48" s="20">
        <f>APA_WWW3!$M$56</f>
        <v>0</v>
      </c>
      <c r="E48" s="20">
        <f>APA_WWW3!$M$61</f>
        <v>0.50000000000000067</v>
      </c>
      <c r="F48" s="20">
        <f>APA_WWW3!$L$64</f>
        <v>0.5</v>
      </c>
      <c r="G48" s="20">
        <f>APA_WWW3!$M$65</f>
        <v>0.5</v>
      </c>
      <c r="H48" s="20">
        <f t="shared" si="4"/>
        <v>0</v>
      </c>
      <c r="I48" s="66">
        <f>$B$75</f>
        <v>0</v>
      </c>
      <c r="J48" s="61" t="s">
        <v>29</v>
      </c>
      <c r="K48" s="20">
        <f t="shared" si="0"/>
        <v>0</v>
      </c>
      <c r="L48" s="66">
        <f>$B$75</f>
        <v>0</v>
      </c>
      <c r="M48" s="61" t="s">
        <v>29</v>
      </c>
      <c r="N48" s="20">
        <f t="shared" si="1"/>
        <v>0</v>
      </c>
      <c r="O48" s="66">
        <f>$B$71</f>
        <v>0.75</v>
      </c>
      <c r="P48" s="61" t="s">
        <v>28</v>
      </c>
      <c r="Q48" s="20">
        <f t="shared" si="2"/>
        <v>0</v>
      </c>
      <c r="R48" s="66">
        <f>$B$71</f>
        <v>0.75</v>
      </c>
      <c r="S48" s="95" t="s">
        <v>28</v>
      </c>
      <c r="T48" s="71">
        <f t="shared" si="3"/>
        <v>0</v>
      </c>
    </row>
    <row r="49" spans="1:20" x14ac:dyDescent="0.25">
      <c r="A49" s="3">
        <v>47</v>
      </c>
      <c r="B49" s="20">
        <f>APA_WWW3!$L$26</f>
        <v>0.5</v>
      </c>
      <c r="C49" s="20">
        <f>APA_WWW3!$M$46</f>
        <v>1</v>
      </c>
      <c r="D49" s="20">
        <f>APA_WWW3!$M$56</f>
        <v>0</v>
      </c>
      <c r="E49" s="20">
        <f>APA_WWW3!$M$61</f>
        <v>0.50000000000000067</v>
      </c>
      <c r="F49" s="20">
        <f>APA_WWW3!$L$64</f>
        <v>0.5</v>
      </c>
      <c r="G49" s="20">
        <f>APA_WWW3!$M$65</f>
        <v>0.5</v>
      </c>
      <c r="H49" s="20">
        <f t="shared" si="4"/>
        <v>0</v>
      </c>
      <c r="I49" s="66">
        <f>$B$76</f>
        <v>0</v>
      </c>
      <c r="J49" s="61" t="s">
        <v>67</v>
      </c>
      <c r="K49" s="20">
        <f t="shared" si="0"/>
        <v>0</v>
      </c>
      <c r="L49" s="66">
        <f>$B$73</f>
        <v>0.5</v>
      </c>
      <c r="M49" s="61" t="s">
        <v>62</v>
      </c>
      <c r="N49" s="20">
        <f t="shared" si="1"/>
        <v>0</v>
      </c>
      <c r="O49" s="66">
        <f>$B$69</f>
        <v>1</v>
      </c>
      <c r="P49" s="61" t="s">
        <v>66</v>
      </c>
      <c r="Q49" s="20">
        <f t="shared" si="2"/>
        <v>0</v>
      </c>
      <c r="R49" s="66">
        <f>$B$74</f>
        <v>0</v>
      </c>
      <c r="S49" s="95" t="s">
        <v>63</v>
      </c>
      <c r="T49" s="71">
        <f t="shared" si="3"/>
        <v>0</v>
      </c>
    </row>
    <row r="50" spans="1:20" x14ac:dyDescent="0.25">
      <c r="A50" s="3">
        <v>48</v>
      </c>
      <c r="B50" s="20">
        <f>APA_WWW3!$M$26</f>
        <v>0.5</v>
      </c>
      <c r="C50" s="20">
        <f>APA_WWW3!$M$46</f>
        <v>1</v>
      </c>
      <c r="D50" s="20">
        <f>APA_WWW3!$M$56</f>
        <v>0</v>
      </c>
      <c r="E50" s="20">
        <f>APA_WWW3!$M$61</f>
        <v>0.50000000000000067</v>
      </c>
      <c r="F50" s="20">
        <f>APA_WWW3!$L$64</f>
        <v>0.5</v>
      </c>
      <c r="G50" s="20">
        <f>APA_WWW3!$M$65</f>
        <v>0.5</v>
      </c>
      <c r="H50" s="20">
        <f t="shared" si="4"/>
        <v>0</v>
      </c>
      <c r="I50" s="66">
        <f>$B$76</f>
        <v>0</v>
      </c>
      <c r="J50" s="63">
        <v>0</v>
      </c>
      <c r="K50" s="20">
        <f t="shared" si="0"/>
        <v>0</v>
      </c>
      <c r="L50" s="85">
        <f>$B$74</f>
        <v>0</v>
      </c>
      <c r="M50" s="63" t="s">
        <v>63</v>
      </c>
      <c r="N50" s="20">
        <f t="shared" si="1"/>
        <v>0</v>
      </c>
      <c r="O50" s="85">
        <f>$B$69</f>
        <v>1</v>
      </c>
      <c r="P50" s="63" t="s">
        <v>66</v>
      </c>
      <c r="Q50" s="20">
        <f t="shared" si="2"/>
        <v>0</v>
      </c>
      <c r="R50" s="85">
        <f>$B$73</f>
        <v>0.5</v>
      </c>
      <c r="S50" s="96" t="s">
        <v>62</v>
      </c>
      <c r="T50" s="71">
        <f t="shared" si="3"/>
        <v>0</v>
      </c>
    </row>
    <row r="51" spans="1:20" x14ac:dyDescent="0.25">
      <c r="A51" s="3">
        <v>49</v>
      </c>
      <c r="B51" s="20">
        <f>APA_WWW3!$L$27</f>
        <v>0.5</v>
      </c>
      <c r="C51" s="20">
        <f>APA_WWW3!$L$47</f>
        <v>1</v>
      </c>
      <c r="D51" s="20">
        <f>APA_WWW3!$L$57</f>
        <v>0</v>
      </c>
      <c r="E51" s="20">
        <f>APA_WWW3!$L$62</f>
        <v>0.49999999999999939</v>
      </c>
      <c r="F51" s="20">
        <f>APA_WWW3!$M$64</f>
        <v>0.5</v>
      </c>
      <c r="G51" s="20">
        <f>APA_WWW3!$M$65</f>
        <v>0.5</v>
      </c>
      <c r="H51" s="20">
        <f t="shared" si="4"/>
        <v>0</v>
      </c>
      <c r="I51" s="86">
        <f>$B$73</f>
        <v>0.5</v>
      </c>
      <c r="J51" s="87" t="s">
        <v>62</v>
      </c>
      <c r="K51" s="20">
        <f t="shared" si="0"/>
        <v>0</v>
      </c>
      <c r="L51" s="86">
        <f>$B$69</f>
        <v>1</v>
      </c>
      <c r="M51" s="87" t="s">
        <v>66</v>
      </c>
      <c r="N51" s="20">
        <f t="shared" si="1"/>
        <v>0</v>
      </c>
      <c r="O51" s="66">
        <f>$B$76</f>
        <v>0</v>
      </c>
      <c r="P51" s="95">
        <v>0</v>
      </c>
      <c r="Q51" s="20">
        <f t="shared" si="2"/>
        <v>0</v>
      </c>
      <c r="R51" s="86">
        <f>$B$74</f>
        <v>0</v>
      </c>
      <c r="S51" s="87" t="s">
        <v>63</v>
      </c>
      <c r="T51" s="71">
        <f t="shared" si="3"/>
        <v>0</v>
      </c>
    </row>
    <row r="52" spans="1:20" x14ac:dyDescent="0.25">
      <c r="A52" s="3">
        <v>50</v>
      </c>
      <c r="B52" s="20">
        <f>APA_WWW3!$M$27</f>
        <v>0.5</v>
      </c>
      <c r="C52" s="20">
        <f>APA_WWW3!$L$47</f>
        <v>1</v>
      </c>
      <c r="D52" s="20">
        <f>APA_WWW3!$L$57</f>
        <v>0</v>
      </c>
      <c r="E52" s="20">
        <f>APA_WWW3!$L$62</f>
        <v>0.49999999999999939</v>
      </c>
      <c r="F52" s="20">
        <f>APA_WWW3!$M$64</f>
        <v>0.5</v>
      </c>
      <c r="G52" s="20">
        <f>APA_WWW3!$M$65</f>
        <v>0.5</v>
      </c>
      <c r="H52" s="20">
        <f t="shared" si="4"/>
        <v>0</v>
      </c>
      <c r="I52" s="66">
        <f>$B$74</f>
        <v>0</v>
      </c>
      <c r="J52" s="61" t="s">
        <v>63</v>
      </c>
      <c r="K52" s="20">
        <f t="shared" si="0"/>
        <v>0</v>
      </c>
      <c r="L52" s="66">
        <f>$B$69</f>
        <v>1</v>
      </c>
      <c r="M52" s="61" t="s">
        <v>66</v>
      </c>
      <c r="N52" s="20">
        <f t="shared" si="1"/>
        <v>0</v>
      </c>
      <c r="O52" s="66">
        <f>$B$76</f>
        <v>0</v>
      </c>
      <c r="P52" s="95" t="s">
        <v>67</v>
      </c>
      <c r="Q52" s="20">
        <f t="shared" si="2"/>
        <v>0</v>
      </c>
      <c r="R52" s="66">
        <f>$B$73</f>
        <v>0.5</v>
      </c>
      <c r="S52" s="61" t="s">
        <v>62</v>
      </c>
      <c r="T52" s="71">
        <f t="shared" si="3"/>
        <v>0</v>
      </c>
    </row>
    <row r="53" spans="1:20" x14ac:dyDescent="0.25">
      <c r="A53" s="3">
        <v>51</v>
      </c>
      <c r="B53" s="20">
        <f>APA_WWW3!$L$28</f>
        <v>0.5</v>
      </c>
      <c r="C53" s="20">
        <f>APA_WWW3!$M$47</f>
        <v>0</v>
      </c>
      <c r="D53" s="20">
        <f>APA_WWW3!$L$57</f>
        <v>0</v>
      </c>
      <c r="E53" s="20">
        <f>APA_WWW3!$L$62</f>
        <v>0.49999999999999939</v>
      </c>
      <c r="F53" s="20">
        <f>APA_WWW3!$M$64</f>
        <v>0.5</v>
      </c>
      <c r="G53" s="20">
        <f>APA_WWW3!$M$65</f>
        <v>0.5</v>
      </c>
      <c r="H53" s="20">
        <f t="shared" si="4"/>
        <v>0</v>
      </c>
      <c r="I53" s="66">
        <f>$B$71</f>
        <v>0.75</v>
      </c>
      <c r="J53" s="61" t="s">
        <v>28</v>
      </c>
      <c r="K53" s="20">
        <f t="shared" si="0"/>
        <v>0</v>
      </c>
      <c r="L53" s="66">
        <f>$B$71</f>
        <v>0.75</v>
      </c>
      <c r="M53" s="61" t="s">
        <v>28</v>
      </c>
      <c r="N53" s="20">
        <f t="shared" si="1"/>
        <v>0</v>
      </c>
      <c r="O53" s="66">
        <f>$B$75</f>
        <v>0</v>
      </c>
      <c r="P53" s="95" t="s">
        <v>29</v>
      </c>
      <c r="Q53" s="20">
        <f t="shared" si="2"/>
        <v>0</v>
      </c>
      <c r="R53" s="66">
        <f>$B$75</f>
        <v>0</v>
      </c>
      <c r="S53" s="61" t="s">
        <v>29</v>
      </c>
      <c r="T53" s="71">
        <f t="shared" si="3"/>
        <v>0</v>
      </c>
    </row>
    <row r="54" spans="1:20" x14ac:dyDescent="0.25">
      <c r="A54" s="3">
        <v>52</v>
      </c>
      <c r="B54" s="20">
        <f>APA_WWW3!$M$28</f>
        <v>0.5</v>
      </c>
      <c r="C54" s="20">
        <f>APA_WWW3!$M$47</f>
        <v>0</v>
      </c>
      <c r="D54" s="20">
        <f>APA_WWW3!$L$57</f>
        <v>0</v>
      </c>
      <c r="E54" s="20">
        <f>APA_WWW3!$L$62</f>
        <v>0.49999999999999939</v>
      </c>
      <c r="F54" s="20">
        <f>APA_WWW3!$M$64</f>
        <v>0.5</v>
      </c>
      <c r="G54" s="20">
        <f>APA_WWW3!$M$65</f>
        <v>0.5</v>
      </c>
      <c r="H54" s="20">
        <f t="shared" si="4"/>
        <v>0</v>
      </c>
      <c r="I54" s="66">
        <f>$B$75</f>
        <v>0</v>
      </c>
      <c r="J54" s="61" t="s">
        <v>29</v>
      </c>
      <c r="K54" s="20">
        <f t="shared" si="0"/>
        <v>0</v>
      </c>
      <c r="L54" s="66">
        <f>$B$71</f>
        <v>0.75</v>
      </c>
      <c r="M54" s="61" t="s">
        <v>28</v>
      </c>
      <c r="N54" s="20">
        <f t="shared" si="1"/>
        <v>0</v>
      </c>
      <c r="O54" s="66">
        <f>$B$75</f>
        <v>0</v>
      </c>
      <c r="P54" s="95" t="s">
        <v>29</v>
      </c>
      <c r="Q54" s="20">
        <f t="shared" si="2"/>
        <v>0</v>
      </c>
      <c r="R54" s="66">
        <f>$B$71</f>
        <v>0.75</v>
      </c>
      <c r="S54" s="61" t="s">
        <v>28</v>
      </c>
      <c r="T54" s="71">
        <f t="shared" si="3"/>
        <v>0</v>
      </c>
    </row>
    <row r="55" spans="1:20" x14ac:dyDescent="0.25">
      <c r="A55" s="3">
        <v>53</v>
      </c>
      <c r="B55" s="20">
        <f>APA_WWW3!$L$29</f>
        <v>0.24999999999999994</v>
      </c>
      <c r="C55" s="20">
        <f>APA_WWW3!$L$48</f>
        <v>0.54166666666666663</v>
      </c>
      <c r="D55" s="20">
        <f>APA_WWW3!$M$57</f>
        <v>1</v>
      </c>
      <c r="E55" s="20">
        <f>APA_WWW3!$L$62</f>
        <v>0.49999999999999939</v>
      </c>
      <c r="F55" s="20">
        <f>APA_WWW3!$M$64</f>
        <v>0.5</v>
      </c>
      <c r="G55" s="20">
        <f>APA_WWW3!$M$65</f>
        <v>0.5</v>
      </c>
      <c r="H55" s="20">
        <f t="shared" si="4"/>
        <v>1.6927083333333308E-2</v>
      </c>
      <c r="I55" s="66">
        <f>$B$72</f>
        <v>0.16666666666666666</v>
      </c>
      <c r="J55" s="61" t="s">
        <v>21</v>
      </c>
      <c r="K55" s="20">
        <f t="shared" si="0"/>
        <v>2.8211805555555512E-3</v>
      </c>
      <c r="L55" s="66">
        <f>$B$69</f>
        <v>1</v>
      </c>
      <c r="M55" s="61" t="s">
        <v>66</v>
      </c>
      <c r="N55" s="20">
        <f t="shared" si="1"/>
        <v>1.6927083333333308E-2</v>
      </c>
      <c r="O55" s="66">
        <f>$B$72</f>
        <v>0.16666666666666666</v>
      </c>
      <c r="P55" s="95" t="s">
        <v>21</v>
      </c>
      <c r="Q55" s="20">
        <f t="shared" si="2"/>
        <v>2.8211805555555512E-3</v>
      </c>
      <c r="R55" s="66">
        <f>$B$72</f>
        <v>0.16666666666666666</v>
      </c>
      <c r="S55" s="61" t="s">
        <v>21</v>
      </c>
      <c r="T55" s="71">
        <f t="shared" si="3"/>
        <v>2.8211805555555512E-3</v>
      </c>
    </row>
    <row r="56" spans="1:20" x14ac:dyDescent="0.25">
      <c r="A56" s="3">
        <v>54</v>
      </c>
      <c r="B56" s="20">
        <f>APA_WWW3!$M$29</f>
        <v>0.75</v>
      </c>
      <c r="C56" s="20">
        <f>APA_WWW3!$L$48</f>
        <v>0.54166666666666663</v>
      </c>
      <c r="D56" s="20">
        <f>APA_WWW3!$M$57</f>
        <v>1</v>
      </c>
      <c r="E56" s="20">
        <f>APA_WWW3!$L$62</f>
        <v>0.49999999999999939</v>
      </c>
      <c r="F56" s="20">
        <f>APA_WWW3!$M$64</f>
        <v>0.5</v>
      </c>
      <c r="G56" s="20">
        <f>APA_WWW3!$M$65</f>
        <v>0.5</v>
      </c>
      <c r="H56" s="20">
        <f t="shared" si="4"/>
        <v>5.0781249999999938E-2</v>
      </c>
      <c r="I56" s="66">
        <f>$B$76</f>
        <v>0</v>
      </c>
      <c r="J56" s="61" t="s">
        <v>67</v>
      </c>
      <c r="K56" s="20">
        <f t="shared" si="0"/>
        <v>0</v>
      </c>
      <c r="L56" s="66">
        <f>$B$69</f>
        <v>1</v>
      </c>
      <c r="M56" s="61" t="s">
        <v>66</v>
      </c>
      <c r="N56" s="20">
        <f t="shared" si="1"/>
        <v>5.0781249999999938E-2</v>
      </c>
      <c r="O56" s="66">
        <f>$B$74</f>
        <v>0</v>
      </c>
      <c r="P56" s="95" t="s">
        <v>63</v>
      </c>
      <c r="Q56" s="20">
        <f t="shared" si="2"/>
        <v>0</v>
      </c>
      <c r="R56" s="66">
        <f>$B$73</f>
        <v>0.5</v>
      </c>
      <c r="S56" s="61" t="s">
        <v>62</v>
      </c>
      <c r="T56" s="71">
        <f t="shared" si="3"/>
        <v>2.5390624999999969E-2</v>
      </c>
    </row>
    <row r="57" spans="1:20" x14ac:dyDescent="0.25">
      <c r="A57" s="3">
        <v>55</v>
      </c>
      <c r="B57" s="20">
        <f>APA_WWW3!$L$30</f>
        <v>0</v>
      </c>
      <c r="C57" s="20">
        <f>APA_WWW3!$M$48</f>
        <v>0.45833333333333337</v>
      </c>
      <c r="D57" s="20">
        <f>APA_WWW3!$M$57</f>
        <v>1</v>
      </c>
      <c r="E57" s="20">
        <f>APA_WWW3!$L$62</f>
        <v>0.49999999999999939</v>
      </c>
      <c r="F57" s="20">
        <f>APA_WWW3!$M$64</f>
        <v>0.5</v>
      </c>
      <c r="G57" s="20">
        <f>APA_WWW3!$M$65</f>
        <v>0.5</v>
      </c>
      <c r="H57" s="20">
        <f t="shared" si="4"/>
        <v>0</v>
      </c>
      <c r="I57" s="66">
        <f>$B$75</f>
        <v>0</v>
      </c>
      <c r="J57" s="61" t="s">
        <v>29</v>
      </c>
      <c r="K57" s="20">
        <f t="shared" si="0"/>
        <v>0</v>
      </c>
      <c r="L57" s="66">
        <f>$B$71</f>
        <v>0.75</v>
      </c>
      <c r="M57" s="61" t="s">
        <v>28</v>
      </c>
      <c r="N57" s="20">
        <f t="shared" si="1"/>
        <v>0</v>
      </c>
      <c r="O57" s="66">
        <f>$B$71</f>
        <v>0.75</v>
      </c>
      <c r="P57" s="95" t="s">
        <v>28</v>
      </c>
      <c r="Q57" s="20">
        <f t="shared" si="2"/>
        <v>0</v>
      </c>
      <c r="R57" s="66">
        <f>$B$75</f>
        <v>0</v>
      </c>
      <c r="S57" s="61" t="s">
        <v>29</v>
      </c>
      <c r="T57" s="71">
        <f t="shared" si="3"/>
        <v>0</v>
      </c>
    </row>
    <row r="58" spans="1:20" x14ac:dyDescent="0.25">
      <c r="A58" s="3">
        <v>56</v>
      </c>
      <c r="B58" s="20">
        <f>APA_WWW3!$M$30</f>
        <v>1</v>
      </c>
      <c r="C58" s="20">
        <f>APA_WWW3!$M$48</f>
        <v>0.45833333333333337</v>
      </c>
      <c r="D58" s="20">
        <f>APA_WWW3!$M$57</f>
        <v>1</v>
      </c>
      <c r="E58" s="20">
        <f>APA_WWW3!$L$62</f>
        <v>0.49999999999999939</v>
      </c>
      <c r="F58" s="20">
        <f>APA_WWW3!$M$64</f>
        <v>0.5</v>
      </c>
      <c r="G58" s="20">
        <f>APA_WWW3!$M$65</f>
        <v>0.5</v>
      </c>
      <c r="H58" s="20">
        <f t="shared" si="4"/>
        <v>5.7291666666666602E-2</v>
      </c>
      <c r="I58" s="66">
        <f>$B$76</f>
        <v>0</v>
      </c>
      <c r="J58" s="61" t="s">
        <v>67</v>
      </c>
      <c r="K58" s="20">
        <f t="shared" si="0"/>
        <v>0</v>
      </c>
      <c r="L58" s="66">
        <f>$B$70</f>
        <v>0.5</v>
      </c>
      <c r="M58" s="61" t="s">
        <v>27</v>
      </c>
      <c r="N58" s="20">
        <f t="shared" si="1"/>
        <v>2.8645833333333301E-2</v>
      </c>
      <c r="O58" s="66">
        <f>$B$70</f>
        <v>0.5</v>
      </c>
      <c r="P58" s="95" t="s">
        <v>27</v>
      </c>
      <c r="Q58" s="20">
        <f t="shared" si="2"/>
        <v>2.8645833333333301E-2</v>
      </c>
      <c r="R58" s="66">
        <f>$B$70</f>
        <v>0.5</v>
      </c>
      <c r="S58" s="61" t="s">
        <v>27</v>
      </c>
      <c r="T58" s="71">
        <f t="shared" si="3"/>
        <v>2.8645833333333301E-2</v>
      </c>
    </row>
    <row r="59" spans="1:20" x14ac:dyDescent="0.25">
      <c r="A59" s="3">
        <v>57</v>
      </c>
      <c r="B59" s="20">
        <f>APA_WWW3!$L$31</f>
        <v>1</v>
      </c>
      <c r="C59" s="20">
        <f>APA_WWW3!$L$49</f>
        <v>0.45833333333333331</v>
      </c>
      <c r="D59" s="20">
        <f>APA_WWW3!$L$58</f>
        <v>1</v>
      </c>
      <c r="E59" s="20">
        <f>APA_WWW3!$M$62</f>
        <v>0.50000000000000067</v>
      </c>
      <c r="F59" s="20">
        <f>APA_WWW3!$M$64</f>
        <v>0.5</v>
      </c>
      <c r="G59" s="20">
        <f>APA_WWW3!$M$65</f>
        <v>0.5</v>
      </c>
      <c r="H59" s="20">
        <f t="shared" si="4"/>
        <v>5.7291666666666741E-2</v>
      </c>
      <c r="I59" s="66">
        <f>$B$70</f>
        <v>0.5</v>
      </c>
      <c r="J59" s="61" t="s">
        <v>27</v>
      </c>
      <c r="K59" s="20">
        <f t="shared" si="0"/>
        <v>2.864583333333337E-2</v>
      </c>
      <c r="L59" s="66">
        <f>$B$70</f>
        <v>0.5</v>
      </c>
      <c r="M59" s="61" t="s">
        <v>27</v>
      </c>
      <c r="N59" s="20">
        <f t="shared" si="1"/>
        <v>2.864583333333337E-2</v>
      </c>
      <c r="O59" s="66">
        <f>$B$76</f>
        <v>0</v>
      </c>
      <c r="P59" s="95" t="s">
        <v>67</v>
      </c>
      <c r="Q59" s="20">
        <f t="shared" si="2"/>
        <v>0</v>
      </c>
      <c r="R59" s="66">
        <f>$B$70</f>
        <v>0.5</v>
      </c>
      <c r="S59" s="61" t="s">
        <v>27</v>
      </c>
      <c r="T59" s="71">
        <f t="shared" si="3"/>
        <v>2.864583333333337E-2</v>
      </c>
    </row>
    <row r="60" spans="1:20" x14ac:dyDescent="0.25">
      <c r="A60" s="3">
        <v>58</v>
      </c>
      <c r="B60" s="20">
        <f>APA_WWW3!$M$31</f>
        <v>0</v>
      </c>
      <c r="C60" s="20">
        <f>APA_WWW3!$L$49</f>
        <v>0.45833333333333331</v>
      </c>
      <c r="D60" s="20">
        <f>APA_WWW3!$L$58</f>
        <v>1</v>
      </c>
      <c r="E60" s="20">
        <f>APA_WWW3!$M$62</f>
        <v>0.50000000000000067</v>
      </c>
      <c r="F60" s="20">
        <f>APA_WWW3!$M$64</f>
        <v>0.5</v>
      </c>
      <c r="G60" s="20">
        <f>APA_WWW3!$M$65</f>
        <v>0.5</v>
      </c>
      <c r="H60" s="20">
        <f t="shared" si="4"/>
        <v>0</v>
      </c>
      <c r="I60" s="66">
        <f>$B$71</f>
        <v>0.75</v>
      </c>
      <c r="J60" s="61" t="s">
        <v>28</v>
      </c>
      <c r="K60" s="20">
        <f t="shared" si="0"/>
        <v>0</v>
      </c>
      <c r="L60" s="66">
        <f>$B$75</f>
        <v>0</v>
      </c>
      <c r="M60" s="61" t="s">
        <v>29</v>
      </c>
      <c r="N60" s="20">
        <f t="shared" si="1"/>
        <v>0</v>
      </c>
      <c r="O60" s="66">
        <f>$B$75</f>
        <v>0</v>
      </c>
      <c r="P60" s="95" t="s">
        <v>29</v>
      </c>
      <c r="Q60" s="20">
        <f t="shared" si="2"/>
        <v>0</v>
      </c>
      <c r="R60" s="66">
        <f>$B$71</f>
        <v>0.75</v>
      </c>
      <c r="S60" s="61" t="s">
        <v>28</v>
      </c>
      <c r="T60" s="71">
        <f t="shared" si="3"/>
        <v>0</v>
      </c>
    </row>
    <row r="61" spans="1:20" x14ac:dyDescent="0.25">
      <c r="A61" s="3">
        <v>59</v>
      </c>
      <c r="B61" s="20">
        <f>APA_WWW3!$L$32</f>
        <v>0.75</v>
      </c>
      <c r="C61" s="20">
        <f>APA_WWW3!$M$49</f>
        <v>0.54166666666666674</v>
      </c>
      <c r="D61" s="20">
        <f>APA_WWW3!$L$58</f>
        <v>1</v>
      </c>
      <c r="E61" s="20">
        <f>APA_WWW3!$M$62</f>
        <v>0.50000000000000067</v>
      </c>
      <c r="F61" s="20">
        <f>APA_WWW3!$M$64</f>
        <v>0.5</v>
      </c>
      <c r="G61" s="20">
        <f>APA_WWW3!$M$65</f>
        <v>0.5</v>
      </c>
      <c r="H61" s="20">
        <f t="shared" si="4"/>
        <v>5.0781250000000076E-2</v>
      </c>
      <c r="I61" s="66">
        <f>$B$74</f>
        <v>0</v>
      </c>
      <c r="J61" s="61" t="s">
        <v>63</v>
      </c>
      <c r="K61" s="20">
        <f t="shared" si="0"/>
        <v>0</v>
      </c>
      <c r="L61" s="66">
        <f>$B$73</f>
        <v>0.5</v>
      </c>
      <c r="M61" s="61" t="s">
        <v>62</v>
      </c>
      <c r="N61" s="20">
        <f t="shared" si="1"/>
        <v>2.5390625000000038E-2</v>
      </c>
      <c r="O61" s="66">
        <f>$B$76</f>
        <v>0</v>
      </c>
      <c r="P61" s="95" t="s">
        <v>67</v>
      </c>
      <c r="Q61" s="20">
        <f t="shared" si="2"/>
        <v>0</v>
      </c>
      <c r="R61" s="66">
        <f>$B$69</f>
        <v>1</v>
      </c>
      <c r="S61" s="61" t="s">
        <v>66</v>
      </c>
      <c r="T61" s="71">
        <f t="shared" si="3"/>
        <v>5.0781250000000076E-2</v>
      </c>
    </row>
    <row r="62" spans="1:20" x14ac:dyDescent="0.25">
      <c r="A62" s="3">
        <v>60</v>
      </c>
      <c r="B62" s="20">
        <f>APA_WWW3!$M$32</f>
        <v>0.25</v>
      </c>
      <c r="C62" s="20">
        <f>APA_WWW3!$M$49</f>
        <v>0.54166666666666674</v>
      </c>
      <c r="D62" s="20">
        <f>APA_WWW3!$L$58</f>
        <v>1</v>
      </c>
      <c r="E62" s="20">
        <f>APA_WWW3!$M$62</f>
        <v>0.50000000000000067</v>
      </c>
      <c r="F62" s="20">
        <f>APA_WWW3!$M$64</f>
        <v>0.5</v>
      </c>
      <c r="G62" s="20">
        <f>APA_WWW3!$M$65</f>
        <v>0.5</v>
      </c>
      <c r="H62" s="20">
        <f t="shared" si="4"/>
        <v>1.6927083333333356E-2</v>
      </c>
      <c r="I62" s="66">
        <f>$B$72</f>
        <v>0.16666666666666666</v>
      </c>
      <c r="J62" s="61" t="s">
        <v>21</v>
      </c>
      <c r="K62" s="20">
        <f t="shared" si="0"/>
        <v>2.8211805555555594E-3</v>
      </c>
      <c r="L62" s="66">
        <f>$B$72</f>
        <v>0.16666666666666666</v>
      </c>
      <c r="M62" s="61" t="s">
        <v>21</v>
      </c>
      <c r="N62" s="20">
        <f t="shared" si="1"/>
        <v>2.8211805555555594E-3</v>
      </c>
      <c r="O62" s="66">
        <f>$B$72</f>
        <v>0.16666666666666666</v>
      </c>
      <c r="P62" s="95" t="s">
        <v>21</v>
      </c>
      <c r="Q62" s="20">
        <f t="shared" si="2"/>
        <v>2.8211805555555594E-3</v>
      </c>
      <c r="R62" s="66">
        <f>$B$69</f>
        <v>1</v>
      </c>
      <c r="S62" s="61" t="s">
        <v>66</v>
      </c>
      <c r="T62" s="71">
        <f t="shared" si="3"/>
        <v>1.6927083333333356E-2</v>
      </c>
    </row>
    <row r="63" spans="1:20" x14ac:dyDescent="0.25">
      <c r="A63" s="3">
        <v>61</v>
      </c>
      <c r="B63" s="20">
        <f>APA_WWW3!$L$33</f>
        <v>0.5</v>
      </c>
      <c r="C63" s="20">
        <f>APA_WWW3!$L$50</f>
        <v>0</v>
      </c>
      <c r="D63" s="20">
        <f>APA_WWW3!$M$58</f>
        <v>0</v>
      </c>
      <c r="E63" s="20">
        <f>APA_WWW3!$M$62</f>
        <v>0.50000000000000067</v>
      </c>
      <c r="F63" s="20">
        <f>APA_WWW3!$M$64</f>
        <v>0.5</v>
      </c>
      <c r="G63" s="20">
        <f>APA_WWW3!$M$65</f>
        <v>0.5</v>
      </c>
      <c r="H63" s="20">
        <f t="shared" si="4"/>
        <v>0</v>
      </c>
      <c r="I63" s="66">
        <f>$B$75</f>
        <v>0</v>
      </c>
      <c r="J63" s="61" t="s">
        <v>29</v>
      </c>
      <c r="K63" s="20">
        <f t="shared" si="0"/>
        <v>0</v>
      </c>
      <c r="L63" s="66">
        <f>$B$71</f>
        <v>0.75</v>
      </c>
      <c r="M63" s="61" t="s">
        <v>28</v>
      </c>
      <c r="N63" s="20">
        <f t="shared" si="1"/>
        <v>0</v>
      </c>
      <c r="O63" s="66">
        <f>$B$75</f>
        <v>0</v>
      </c>
      <c r="P63" s="95" t="s">
        <v>29</v>
      </c>
      <c r="Q63" s="20">
        <f t="shared" si="2"/>
        <v>0</v>
      </c>
      <c r="R63" s="66">
        <f>$B$71</f>
        <v>0.75</v>
      </c>
      <c r="S63" s="61" t="s">
        <v>28</v>
      </c>
      <c r="T63" s="71">
        <f t="shared" si="3"/>
        <v>0</v>
      </c>
    </row>
    <row r="64" spans="1:20" x14ac:dyDescent="0.25">
      <c r="A64" s="3">
        <v>62</v>
      </c>
      <c r="B64" s="20">
        <f>APA_WWW3!$M$33</f>
        <v>0.5</v>
      </c>
      <c r="C64" s="20">
        <f>APA_WWW3!$L$50</f>
        <v>0</v>
      </c>
      <c r="D64" s="20">
        <f>APA_WWW3!$M$58</f>
        <v>0</v>
      </c>
      <c r="E64" s="20">
        <f>APA_WWW3!$M$62</f>
        <v>0.50000000000000067</v>
      </c>
      <c r="F64" s="20">
        <f>APA_WWW3!$M$64</f>
        <v>0.5</v>
      </c>
      <c r="G64" s="20">
        <f>APA_WWW3!$M$65</f>
        <v>0.5</v>
      </c>
      <c r="H64" s="20">
        <f t="shared" si="4"/>
        <v>0</v>
      </c>
      <c r="I64" s="66">
        <f>$B$75</f>
        <v>0</v>
      </c>
      <c r="J64" s="61" t="s">
        <v>29</v>
      </c>
      <c r="K64" s="20">
        <f t="shared" si="0"/>
        <v>0</v>
      </c>
      <c r="L64" s="66">
        <f>$B$75</f>
        <v>0</v>
      </c>
      <c r="M64" s="61" t="s">
        <v>29</v>
      </c>
      <c r="N64" s="20">
        <f t="shared" si="1"/>
        <v>0</v>
      </c>
      <c r="O64" s="66">
        <f>$B$71</f>
        <v>0.75</v>
      </c>
      <c r="P64" s="95" t="s">
        <v>28</v>
      </c>
      <c r="Q64" s="20">
        <f t="shared" si="2"/>
        <v>0</v>
      </c>
      <c r="R64" s="66">
        <f>$B$71</f>
        <v>0.75</v>
      </c>
      <c r="S64" s="61" t="s">
        <v>28</v>
      </c>
      <c r="T64" s="71">
        <f t="shared" si="3"/>
        <v>0</v>
      </c>
    </row>
    <row r="65" spans="1:22" x14ac:dyDescent="0.25">
      <c r="A65" s="3">
        <v>63</v>
      </c>
      <c r="B65" s="20">
        <f>APA_WWW3!$L$34</f>
        <v>0.5</v>
      </c>
      <c r="C65" s="20">
        <f>APA_WWW3!$M$50</f>
        <v>1</v>
      </c>
      <c r="D65" s="20">
        <f>APA_WWW3!$M$58</f>
        <v>0</v>
      </c>
      <c r="E65" s="20">
        <f>APA_WWW3!$M$62</f>
        <v>0.50000000000000067</v>
      </c>
      <c r="F65" s="20">
        <f>APA_WWW3!$M$64</f>
        <v>0.5</v>
      </c>
      <c r="G65" s="20">
        <f>APA_WWW3!$M$65</f>
        <v>0.5</v>
      </c>
      <c r="H65" s="20">
        <f t="shared" si="4"/>
        <v>0</v>
      </c>
      <c r="I65" s="66">
        <f>$B$76</f>
        <v>0</v>
      </c>
      <c r="J65" s="61" t="s">
        <v>67</v>
      </c>
      <c r="K65" s="20">
        <f t="shared" si="0"/>
        <v>0</v>
      </c>
      <c r="L65" s="66">
        <f>$B$73</f>
        <v>0.5</v>
      </c>
      <c r="M65" s="61" t="s">
        <v>62</v>
      </c>
      <c r="N65" s="20">
        <f t="shared" si="1"/>
        <v>0</v>
      </c>
      <c r="O65" s="66">
        <f>$B$74</f>
        <v>0</v>
      </c>
      <c r="P65" s="95" t="s">
        <v>63</v>
      </c>
      <c r="Q65" s="20">
        <f t="shared" si="2"/>
        <v>0</v>
      </c>
      <c r="R65" s="66">
        <f>$B$69</f>
        <v>1</v>
      </c>
      <c r="S65" s="61" t="s">
        <v>66</v>
      </c>
      <c r="T65" s="71">
        <f t="shared" si="3"/>
        <v>0</v>
      </c>
    </row>
    <row r="66" spans="1:22" s="4" customFormat="1" x14ac:dyDescent="0.25">
      <c r="A66" s="4">
        <v>64</v>
      </c>
      <c r="B66" s="62">
        <f>APA_WWW3!$M$34</f>
        <v>0.5</v>
      </c>
      <c r="C66" s="62">
        <f>APA_WWW3!$M$50</f>
        <v>1</v>
      </c>
      <c r="D66" s="62">
        <f>APA_WWW3!$M$58</f>
        <v>0</v>
      </c>
      <c r="E66" s="62">
        <f>APA_WWW3!$M$62</f>
        <v>0.50000000000000067</v>
      </c>
      <c r="F66" s="62">
        <f>APA_WWW3!$M$64</f>
        <v>0.5</v>
      </c>
      <c r="G66" s="62">
        <f>APA_WWW3!$M$65</f>
        <v>0.5</v>
      </c>
      <c r="H66" s="62">
        <f t="shared" si="4"/>
        <v>0</v>
      </c>
      <c r="I66" s="66">
        <f>$B$76</f>
        <v>0</v>
      </c>
      <c r="J66" s="63">
        <v>0</v>
      </c>
      <c r="K66" s="62">
        <f t="shared" si="0"/>
        <v>0</v>
      </c>
      <c r="L66" s="85">
        <f>$B$74</f>
        <v>0</v>
      </c>
      <c r="M66" s="63" t="s">
        <v>63</v>
      </c>
      <c r="N66" s="62">
        <f t="shared" si="1"/>
        <v>0</v>
      </c>
      <c r="O66" s="85">
        <f>$B$73</f>
        <v>0.5</v>
      </c>
      <c r="P66" s="96" t="s">
        <v>62</v>
      </c>
      <c r="Q66" s="62">
        <f t="shared" si="2"/>
        <v>0</v>
      </c>
      <c r="R66" s="85">
        <f>$B$69</f>
        <v>1</v>
      </c>
      <c r="S66" s="63" t="s">
        <v>66</v>
      </c>
      <c r="T66" s="155">
        <f t="shared" si="3"/>
        <v>0</v>
      </c>
    </row>
    <row r="67" spans="1:22" x14ac:dyDescent="0.25">
      <c r="B67" s="159"/>
      <c r="C67" s="159"/>
      <c r="D67" s="159"/>
      <c r="E67" s="159"/>
      <c r="F67" s="159"/>
      <c r="G67" s="159"/>
      <c r="H67" s="159">
        <f>SUM(H3:H66)</f>
        <v>1</v>
      </c>
      <c r="I67" s="160"/>
      <c r="J67" s="159"/>
      <c r="K67" s="20">
        <f>SUM(K3:K66)</f>
        <v>0.375</v>
      </c>
      <c r="L67" s="161"/>
      <c r="M67" s="159"/>
      <c r="N67" s="20">
        <f>SUM(N3:N66)</f>
        <v>0.37500000000000006</v>
      </c>
      <c r="O67" s="161"/>
      <c r="P67" s="159"/>
      <c r="Q67" s="20">
        <f>SUM(Q3:Q66)</f>
        <v>0.37500000000000006</v>
      </c>
      <c r="R67" s="161"/>
      <c r="S67" s="159"/>
      <c r="T67" s="71">
        <f>SUM(T3:T66)</f>
        <v>0.37500000000000006</v>
      </c>
      <c r="V67" s="179">
        <f>K67+N67+Q67+T67</f>
        <v>1.5</v>
      </c>
    </row>
    <row r="68" spans="1:22" ht="16.5" thickBot="1" x14ac:dyDescent="0.3">
      <c r="B68" s="159"/>
      <c r="C68" s="159"/>
      <c r="D68" s="159"/>
      <c r="E68" s="159"/>
      <c r="F68" s="159"/>
      <c r="G68" s="159"/>
      <c r="H68" s="159"/>
      <c r="I68" s="160"/>
      <c r="J68" s="159"/>
      <c r="K68" s="20">
        <f>ROUND(K67,13)</f>
        <v>0.375</v>
      </c>
      <c r="L68" s="20">
        <f t="shared" ref="L68:T68" si="5">ROUND(L67,13)</f>
        <v>0</v>
      </c>
      <c r="M68" s="20">
        <f t="shared" si="5"/>
        <v>0</v>
      </c>
      <c r="N68" s="20">
        <f t="shared" si="5"/>
        <v>0.375</v>
      </c>
      <c r="O68" s="20">
        <f t="shared" si="5"/>
        <v>0</v>
      </c>
      <c r="P68" s="20">
        <f t="shared" si="5"/>
        <v>0</v>
      </c>
      <c r="Q68" s="20">
        <f t="shared" si="5"/>
        <v>0.375</v>
      </c>
      <c r="R68" s="20">
        <f t="shared" si="5"/>
        <v>0</v>
      </c>
      <c r="S68" s="20">
        <f t="shared" si="5"/>
        <v>0</v>
      </c>
      <c r="T68" s="20">
        <f t="shared" si="5"/>
        <v>0.375</v>
      </c>
    </row>
    <row r="69" spans="1:22" x14ac:dyDescent="0.25">
      <c r="A69" s="180" t="s">
        <v>26</v>
      </c>
      <c r="B69" s="181">
        <f>1</f>
        <v>1</v>
      </c>
      <c r="C69" s="159"/>
      <c r="D69" s="159"/>
      <c r="E69" s="159"/>
      <c r="F69" s="159"/>
      <c r="G69" s="159"/>
      <c r="H69" s="159"/>
      <c r="I69" s="160"/>
      <c r="J69" s="159" t="s">
        <v>64</v>
      </c>
      <c r="K69" s="77">
        <f>K68/($B$69+$B$73+$B$74)</f>
        <v>0.25</v>
      </c>
      <c r="L69" s="78"/>
      <c r="M69" s="77"/>
      <c r="N69" s="77">
        <f>N68/($B$69+$B$73+$B$74)</f>
        <v>0.25</v>
      </c>
      <c r="O69" s="78"/>
      <c r="P69" s="77"/>
      <c r="Q69" s="77">
        <f>Q68/($B$69+$B$73+$B$74)</f>
        <v>0.25</v>
      </c>
      <c r="R69" s="78"/>
      <c r="S69" s="77"/>
      <c r="T69" s="77">
        <f>T68/($B$69+$B$73+$B$74)</f>
        <v>0.25</v>
      </c>
      <c r="U69" s="162">
        <f>K69+N69+Q69+T69</f>
        <v>1</v>
      </c>
    </row>
    <row r="70" spans="1:22" x14ac:dyDescent="0.25">
      <c r="A70" s="16" t="s">
        <v>27</v>
      </c>
      <c r="B70" s="182">
        <f>($B$69+$B$73+$B$74)/3</f>
        <v>0.5</v>
      </c>
      <c r="K70" s="162"/>
      <c r="L70" s="163"/>
      <c r="M70" s="162"/>
      <c r="N70" s="162"/>
      <c r="O70" s="163"/>
      <c r="P70" s="162"/>
      <c r="Q70" s="162"/>
      <c r="R70" s="163"/>
      <c r="S70" s="162"/>
      <c r="T70" s="165"/>
      <c r="U70" s="162"/>
    </row>
    <row r="71" spans="1:22" x14ac:dyDescent="0.25">
      <c r="A71" s="16" t="s">
        <v>28</v>
      </c>
      <c r="B71" s="182">
        <f>($B$69+$B$73)/2</f>
        <v>0.75</v>
      </c>
    </row>
    <row r="72" spans="1:22" x14ac:dyDescent="0.25">
      <c r="A72" s="16" t="s">
        <v>21</v>
      </c>
      <c r="B72" s="183">
        <f>($B$73+$B$74)/3</f>
        <v>0.16666666666666666</v>
      </c>
    </row>
    <row r="73" spans="1:22" x14ac:dyDescent="0.25">
      <c r="A73" s="16" t="s">
        <v>22</v>
      </c>
      <c r="B73" s="183">
        <f>APA_WWW3!$B$68</f>
        <v>0.5</v>
      </c>
    </row>
    <row r="74" spans="1:22" x14ac:dyDescent="0.25">
      <c r="A74" s="16" t="s">
        <v>23</v>
      </c>
      <c r="B74" s="183">
        <f>APA_WWW3!$B$69</f>
        <v>0</v>
      </c>
    </row>
    <row r="75" spans="1:22" x14ac:dyDescent="0.25">
      <c r="A75" s="16" t="s">
        <v>29</v>
      </c>
      <c r="B75" s="183">
        <f>$B$74/2</f>
        <v>0</v>
      </c>
    </row>
    <row r="76" spans="1:22" ht="16.5" thickBot="1" x14ac:dyDescent="0.3">
      <c r="A76" s="18" t="s">
        <v>30</v>
      </c>
      <c r="B76" s="184">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lYeyQd00AtmFwNo6u2tJmruia5+os3mhLHZrjWCzQh772vF2f6Si8sxLBUlZRbPjYPT/wpnha/4ZO28jm9uqQA==" saltValue="DIs1NfrhBQ6PQH2HHfO6Qw==" spinCount="100000" sheet="1" objects="1" scenarios="1"/>
  <mergeCells count="1">
    <mergeCell ref="H1:H2"/>
  </mergeCells>
  <pageMargins left="0.7" right="0.7" top="0.78740157499999996" bottom="0.78740157499999996"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14"/>
  <dimension ref="A1:T110"/>
  <sheetViews>
    <sheetView zoomScale="85" zoomScaleNormal="80" workbookViewId="0">
      <pane xSplit="3" ySplit="2" topLeftCell="D33" activePane="bottomRight" state="frozen"/>
      <selection pane="topRight" activeCell="H1" sqref="H1"/>
      <selection pane="bottomLeft" activeCell="A3" sqref="A3"/>
      <selection pane="bottomRight" activeCell="F59" sqref="F59"/>
    </sheetView>
  </sheetViews>
  <sheetFormatPr baseColWidth="10" defaultColWidth="10.875" defaultRowHeight="15.75" x14ac:dyDescent="0.25"/>
  <cols>
    <col min="1" max="1" width="10.875" style="25"/>
    <col min="2" max="2" width="17.625" style="25" bestFit="1" customWidth="1"/>
    <col min="3" max="3" width="21" style="25" hidden="1" customWidth="1"/>
    <col min="4" max="4" width="17.875" style="25" bestFit="1" customWidth="1"/>
    <col min="5" max="5" width="19" style="25" bestFit="1" customWidth="1"/>
    <col min="6" max="9" width="20.875" style="27" bestFit="1" customWidth="1"/>
    <col min="10" max="16" width="18.625" style="27" bestFit="1" customWidth="1"/>
    <col min="17" max="18" width="20" style="25" bestFit="1" customWidth="1"/>
    <col min="19" max="19" width="17.625" style="25" bestFit="1" customWidth="1"/>
    <col min="20" max="16384" width="10.875" style="25"/>
  </cols>
  <sheetData>
    <row r="1" spans="1:20" x14ac:dyDescent="0.25">
      <c r="D1" s="170"/>
      <c r="E1" s="170"/>
      <c r="F1" s="306" t="s">
        <v>0</v>
      </c>
      <c r="G1" s="306"/>
      <c r="H1" s="306" t="s">
        <v>1</v>
      </c>
      <c r="I1" s="306"/>
      <c r="J1" s="313" t="s">
        <v>8</v>
      </c>
      <c r="K1" s="314"/>
      <c r="L1" s="313" t="s">
        <v>6</v>
      </c>
      <c r="M1" s="314"/>
      <c r="N1" s="306" t="s">
        <v>7</v>
      </c>
      <c r="O1" s="306"/>
      <c r="P1" s="303" t="s">
        <v>17</v>
      </c>
      <c r="Q1" s="303"/>
      <c r="R1" s="303"/>
    </row>
    <row r="2" spans="1:20" s="29" customFormat="1" ht="18.75" x14ac:dyDescent="0.35">
      <c r="B2" s="29" t="s">
        <v>61</v>
      </c>
      <c r="D2" s="29" t="s">
        <v>24</v>
      </c>
      <c r="E2" s="29" t="s">
        <v>25</v>
      </c>
      <c r="F2" s="73" t="s">
        <v>43</v>
      </c>
      <c r="G2" s="73" t="s">
        <v>44</v>
      </c>
      <c r="H2" s="73" t="s">
        <v>45</v>
      </c>
      <c r="I2" s="73" t="s">
        <v>46</v>
      </c>
      <c r="J2" s="106" t="s">
        <v>47</v>
      </c>
      <c r="K2" s="107" t="s">
        <v>48</v>
      </c>
      <c r="L2" s="106" t="s">
        <v>49</v>
      </c>
      <c r="M2" s="107" t="s">
        <v>50</v>
      </c>
      <c r="N2" s="73" t="s">
        <v>51</v>
      </c>
      <c r="O2" s="73" t="s">
        <v>52</v>
      </c>
      <c r="P2" s="73" t="s">
        <v>17</v>
      </c>
      <c r="Q2" s="74" t="s">
        <v>20</v>
      </c>
      <c r="R2" s="74" t="s">
        <v>18</v>
      </c>
      <c r="S2" s="29" t="s">
        <v>19</v>
      </c>
      <c r="T2" s="74"/>
    </row>
    <row r="3" spans="1:20" x14ac:dyDescent="0.25">
      <c r="A3" s="307" t="s">
        <v>55</v>
      </c>
      <c r="B3" s="25">
        <v>1</v>
      </c>
      <c r="D3" s="25">
        <v>2</v>
      </c>
      <c r="E3" s="25">
        <v>3</v>
      </c>
      <c r="F3" s="88">
        <f>$B$68*$B$108</f>
        <v>0.5</v>
      </c>
      <c r="G3" s="82">
        <f>$B$68*$B$109</f>
        <v>0.5</v>
      </c>
      <c r="H3" s="82">
        <f>$B$69*$B$108</f>
        <v>0</v>
      </c>
      <c r="I3" s="89">
        <f>$B$69*$B$109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28">
        <f>PRODUCT(NodeProb_WWL4!C3:G3)</f>
        <v>0</v>
      </c>
      <c r="R3" s="28">
        <f>$P3*$Q3</f>
        <v>0</v>
      </c>
      <c r="S3" s="302">
        <f>SUM(R3:R34)</f>
        <v>0.48763736263736263</v>
      </c>
    </row>
    <row r="4" spans="1:20" x14ac:dyDescent="0.25">
      <c r="A4" s="307"/>
      <c r="B4" s="25">
        <v>2</v>
      </c>
      <c r="D4" s="25">
        <v>2</v>
      </c>
      <c r="E4" s="25">
        <v>3</v>
      </c>
      <c r="F4" s="90">
        <f>$B$72*$B$108</f>
        <v>0.75</v>
      </c>
      <c r="G4" s="28">
        <f>$B$72*$B$109</f>
        <v>0.75</v>
      </c>
      <c r="H4" s="28">
        <f>$B$74*$B$108</f>
        <v>0</v>
      </c>
      <c r="I4" s="91">
        <f>$B$74*$B$109</f>
        <v>0</v>
      </c>
      <c r="J4" s="28">
        <f t="shared" si="0"/>
        <v>0</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0.5</v>
      </c>
      <c r="M4" s="30">
        <f t="shared" si="2"/>
        <v>0.5</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0.375</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0.375</v>
      </c>
      <c r="P4" s="28">
        <f t="shared" si="3"/>
        <v>0.75</v>
      </c>
      <c r="Q4" s="28">
        <f>PRODUCT(NodeProb_WWL4!C5:G5)</f>
        <v>0</v>
      </c>
      <c r="R4" s="28">
        <f t="shared" ref="R4:R65" si="7">$P4*$Q4</f>
        <v>0</v>
      </c>
      <c r="S4" s="302"/>
    </row>
    <row r="5" spans="1:20" x14ac:dyDescent="0.25">
      <c r="A5" s="307"/>
      <c r="B5" s="25">
        <v>3</v>
      </c>
      <c r="D5" s="25">
        <v>1</v>
      </c>
      <c r="E5" s="25">
        <v>4</v>
      </c>
      <c r="F5" s="90">
        <f>1*$B$107</f>
        <v>1</v>
      </c>
      <c r="G5" s="28">
        <f>$B$72*$B$110</f>
        <v>0.75</v>
      </c>
      <c r="H5" s="28">
        <f>$B$72*$B$107</f>
        <v>0.75</v>
      </c>
      <c r="I5" s="91">
        <f>$B$73*$B$110</f>
        <v>0.16666666666666666</v>
      </c>
      <c r="J5" s="28">
        <f t="shared" si="0"/>
        <v>0.75</v>
      </c>
      <c r="K5" s="28">
        <f t="shared" si="1"/>
        <v>0.5</v>
      </c>
      <c r="L5" s="108">
        <f t="shared" si="4"/>
        <v>0.21428571428571427</v>
      </c>
      <c r="M5" s="30">
        <f t="shared" si="2"/>
        <v>0.7857142857142857</v>
      </c>
      <c r="N5" s="28">
        <f t="shared" si="5"/>
        <v>5.3571428571428568E-2</v>
      </c>
      <c r="O5" s="28">
        <f t="shared" si="6"/>
        <v>0.125</v>
      </c>
      <c r="P5" s="28">
        <f t="shared" si="3"/>
        <v>0.17857142857142858</v>
      </c>
      <c r="Q5" s="28">
        <f>PRODUCT(NodeProb_WWL4!C7:G7)</f>
        <v>4.8076923076923071E-3</v>
      </c>
      <c r="R5" s="28">
        <f t="shared" si="7"/>
        <v>8.5851648351648339E-4</v>
      </c>
      <c r="S5" s="302"/>
    </row>
    <row r="6" spans="1:20" x14ac:dyDescent="0.25">
      <c r="A6" s="307"/>
      <c r="B6" s="25">
        <v>4</v>
      </c>
      <c r="D6" s="25">
        <v>1</v>
      </c>
      <c r="E6" s="25">
        <v>4</v>
      </c>
      <c r="F6" s="90">
        <f>1*$B$107</f>
        <v>1</v>
      </c>
      <c r="G6" s="28">
        <f>$B$71*$B$110</f>
        <v>0.5</v>
      </c>
      <c r="H6" s="28">
        <f>$B$71*$B$107</f>
        <v>0.5</v>
      </c>
      <c r="I6" s="91">
        <f>$B$69*$B$110</f>
        <v>0</v>
      </c>
      <c r="J6" s="28">
        <f t="shared" si="0"/>
        <v>0.5</v>
      </c>
      <c r="K6" s="28">
        <f t="shared" si="1"/>
        <v>0</v>
      </c>
      <c r="L6" s="108">
        <f t="shared" si="4"/>
        <v>0.5</v>
      </c>
      <c r="M6" s="30">
        <f t="shared" si="2"/>
        <v>0.5</v>
      </c>
      <c r="N6" s="28">
        <f t="shared" si="5"/>
        <v>0.25</v>
      </c>
      <c r="O6" s="28">
        <f t="shared" si="6"/>
        <v>0.25</v>
      </c>
      <c r="P6" s="28">
        <f t="shared" si="3"/>
        <v>0.5</v>
      </c>
      <c r="Q6" s="28">
        <f>PRODUCT(NodeProb_WWL4!C9:G9)</f>
        <v>0.1201923076923077</v>
      </c>
      <c r="R6" s="28">
        <f t="shared" si="7"/>
        <v>6.0096153846153848E-2</v>
      </c>
      <c r="S6" s="302"/>
    </row>
    <row r="7" spans="1:20" x14ac:dyDescent="0.25">
      <c r="A7" s="307"/>
      <c r="B7" s="25">
        <v>5</v>
      </c>
      <c r="D7" s="25">
        <v>2</v>
      </c>
      <c r="E7" s="25">
        <v>3</v>
      </c>
      <c r="F7" s="90">
        <f>$B$71*$B$108</f>
        <v>0.5</v>
      </c>
      <c r="G7" s="28">
        <f>1*$B$109</f>
        <v>1</v>
      </c>
      <c r="H7" s="28">
        <f>$B$69*$B$108</f>
        <v>0</v>
      </c>
      <c r="I7" s="91">
        <f>$B$71*$B$109</f>
        <v>0.5</v>
      </c>
      <c r="J7" s="28">
        <f t="shared" si="0"/>
        <v>0</v>
      </c>
      <c r="K7" s="28">
        <f t="shared" si="1"/>
        <v>0.5</v>
      </c>
      <c r="L7" s="108">
        <f t="shared" si="4"/>
        <v>0.5</v>
      </c>
      <c r="M7" s="30">
        <f t="shared" si="2"/>
        <v>0.5</v>
      </c>
      <c r="N7" s="28">
        <f t="shared" si="5"/>
        <v>0.25</v>
      </c>
      <c r="O7" s="28">
        <f t="shared" si="6"/>
        <v>0.25</v>
      </c>
      <c r="P7" s="28">
        <f t="shared" si="3"/>
        <v>0.5</v>
      </c>
      <c r="Q7" s="28">
        <f>PRODUCT(NodeProb_WWL4!C11:G11)</f>
        <v>0.1201923076923077</v>
      </c>
      <c r="R7" s="28">
        <f t="shared" si="7"/>
        <v>6.0096153846153848E-2</v>
      </c>
      <c r="S7" s="302"/>
    </row>
    <row r="8" spans="1:20" x14ac:dyDescent="0.25">
      <c r="A8" s="307"/>
      <c r="B8" s="25">
        <v>6</v>
      </c>
      <c r="D8" s="25">
        <v>2</v>
      </c>
      <c r="E8" s="25">
        <v>3</v>
      </c>
      <c r="F8" s="90">
        <f>$B$72*$B$108</f>
        <v>0.75</v>
      </c>
      <c r="G8" s="28">
        <f>1*$B$109</f>
        <v>1</v>
      </c>
      <c r="H8" s="28">
        <f>$B$73*$B$108</f>
        <v>0.16666666666666666</v>
      </c>
      <c r="I8" s="91">
        <f>$B$72*$B$109</f>
        <v>0.75</v>
      </c>
      <c r="J8" s="28">
        <f t="shared" si="0"/>
        <v>0.5</v>
      </c>
      <c r="K8" s="28">
        <f t="shared" si="1"/>
        <v>0.75</v>
      </c>
      <c r="L8" s="108">
        <f t="shared" si="4"/>
        <v>0.7857142857142857</v>
      </c>
      <c r="M8" s="30">
        <f t="shared" si="2"/>
        <v>0.2142857142857143</v>
      </c>
      <c r="N8" s="28">
        <f t="shared" si="5"/>
        <v>0.125</v>
      </c>
      <c r="O8" s="28">
        <f t="shared" si="6"/>
        <v>5.3571428571428568E-2</v>
      </c>
      <c r="P8" s="28">
        <f t="shared" si="3"/>
        <v>0.17857142857142858</v>
      </c>
      <c r="Q8" s="28">
        <f>PRODUCT(NodeProb_WWL4!C13:G13)</f>
        <v>4.8076923076923045E-3</v>
      </c>
      <c r="R8" s="28">
        <f t="shared" si="7"/>
        <v>8.5851648351648296E-4</v>
      </c>
      <c r="S8" s="302"/>
    </row>
    <row r="9" spans="1:20" x14ac:dyDescent="0.25">
      <c r="A9" s="307"/>
      <c r="B9" s="25">
        <v>7</v>
      </c>
      <c r="D9" s="25">
        <v>1</v>
      </c>
      <c r="E9" s="25">
        <v>4</v>
      </c>
      <c r="F9" s="90">
        <f>$B$72*$B$107</f>
        <v>0.75</v>
      </c>
      <c r="G9" s="28">
        <f>$B$72*$B$110</f>
        <v>0.75</v>
      </c>
      <c r="H9" s="28">
        <f>$B$74*$B$107</f>
        <v>0</v>
      </c>
      <c r="I9" s="91">
        <f>$B$74*$B$110</f>
        <v>0</v>
      </c>
      <c r="J9" s="28">
        <f t="shared" si="0"/>
        <v>0</v>
      </c>
      <c r="K9" s="28">
        <f t="shared" si="1"/>
        <v>0</v>
      </c>
      <c r="L9" s="108">
        <f t="shared" si="4"/>
        <v>0.5</v>
      </c>
      <c r="M9" s="30">
        <f t="shared" si="2"/>
        <v>0.5</v>
      </c>
      <c r="N9" s="28">
        <f t="shared" si="5"/>
        <v>0.375</v>
      </c>
      <c r="O9" s="28">
        <f t="shared" si="6"/>
        <v>0.375</v>
      </c>
      <c r="P9" s="28">
        <f t="shared" si="3"/>
        <v>0.75</v>
      </c>
      <c r="Q9" s="28">
        <f>PRODUCT(NodeProb_WWL4!C15:G15)</f>
        <v>0</v>
      </c>
      <c r="R9" s="28">
        <f t="shared" si="7"/>
        <v>0</v>
      </c>
      <c r="S9" s="302"/>
    </row>
    <row r="10" spans="1:20" s="29" customFormat="1" x14ac:dyDescent="0.25">
      <c r="A10" s="307"/>
      <c r="B10" s="29">
        <v>8</v>
      </c>
      <c r="D10" s="29">
        <v>1</v>
      </c>
      <c r="E10" s="29">
        <v>4</v>
      </c>
      <c r="F10" s="92">
        <f>$B$68*$B$107</f>
        <v>0.5</v>
      </c>
      <c r="G10" s="30">
        <f>$B$68*$B$110</f>
        <v>0.5</v>
      </c>
      <c r="H10" s="30">
        <f>$B$69*$B$107</f>
        <v>0</v>
      </c>
      <c r="I10" s="93">
        <f>$B$69*$B$110</f>
        <v>0</v>
      </c>
      <c r="J10" s="28">
        <f t="shared" si="0"/>
        <v>0</v>
      </c>
      <c r="K10" s="28">
        <f t="shared" si="1"/>
        <v>0</v>
      </c>
      <c r="L10" s="108">
        <f t="shared" si="4"/>
        <v>0.5</v>
      </c>
      <c r="M10" s="30">
        <f t="shared" si="2"/>
        <v>0.5</v>
      </c>
      <c r="N10" s="28">
        <f t="shared" si="5"/>
        <v>0.25</v>
      </c>
      <c r="O10" s="28">
        <f t="shared" si="6"/>
        <v>0.25</v>
      </c>
      <c r="P10" s="30">
        <f t="shared" si="3"/>
        <v>0.5</v>
      </c>
      <c r="Q10" s="30">
        <f>PRODUCT(NodeProb_WWL4!C17:G17)</f>
        <v>0</v>
      </c>
      <c r="R10" s="30">
        <f t="shared" si="7"/>
        <v>0</v>
      </c>
      <c r="S10" s="302"/>
    </row>
    <row r="11" spans="1:20" x14ac:dyDescent="0.25">
      <c r="A11" s="307"/>
      <c r="B11" s="25">
        <v>9</v>
      </c>
      <c r="D11" s="25">
        <v>2</v>
      </c>
      <c r="E11" s="25">
        <v>4</v>
      </c>
      <c r="F11" s="88">
        <f>$B$68*$B$108</f>
        <v>0.5</v>
      </c>
      <c r="G11" s="82">
        <f>$B$68*$B$110</f>
        <v>0.5</v>
      </c>
      <c r="H11" s="82">
        <f>$B$69*$B$108</f>
        <v>0</v>
      </c>
      <c r="I11" s="89">
        <f>$B$69*$B$110</f>
        <v>0</v>
      </c>
      <c r="J11" s="28">
        <f t="shared" si="0"/>
        <v>0</v>
      </c>
      <c r="K11" s="28">
        <f t="shared" si="1"/>
        <v>0</v>
      </c>
      <c r="L11" s="108">
        <f t="shared" si="4"/>
        <v>0.5</v>
      </c>
      <c r="M11" s="30">
        <f t="shared" si="2"/>
        <v>0.5</v>
      </c>
      <c r="N11" s="28">
        <f t="shared" si="5"/>
        <v>0.25</v>
      </c>
      <c r="O11" s="28">
        <f t="shared" si="6"/>
        <v>0.25</v>
      </c>
      <c r="P11" s="28">
        <f t="shared" si="3"/>
        <v>0.5</v>
      </c>
      <c r="Q11" s="28">
        <f>PRODUCT(NodeProb_WWL4!C19:G19)</f>
        <v>0</v>
      </c>
      <c r="R11" s="28">
        <f t="shared" si="7"/>
        <v>0</v>
      </c>
      <c r="S11" s="302"/>
    </row>
    <row r="12" spans="1:20" x14ac:dyDescent="0.25">
      <c r="A12" s="307"/>
      <c r="B12" s="25">
        <v>10</v>
      </c>
      <c r="D12" s="25">
        <v>2</v>
      </c>
      <c r="E12" s="25">
        <v>4</v>
      </c>
      <c r="F12" s="90">
        <f>$B$72*$B$108</f>
        <v>0.75</v>
      </c>
      <c r="G12" s="28">
        <f>$B$72*$B$110</f>
        <v>0.75</v>
      </c>
      <c r="H12" s="28">
        <f>$B$74*$B$108</f>
        <v>0</v>
      </c>
      <c r="I12" s="91">
        <f>$B$74*$B$110</f>
        <v>0</v>
      </c>
      <c r="J12" s="28">
        <f t="shared" si="0"/>
        <v>0</v>
      </c>
      <c r="K12" s="28">
        <f t="shared" si="1"/>
        <v>0</v>
      </c>
      <c r="L12" s="108">
        <f t="shared" si="4"/>
        <v>0.5</v>
      </c>
      <c r="M12" s="30">
        <f t="shared" si="2"/>
        <v>0.5</v>
      </c>
      <c r="N12" s="28">
        <f t="shared" si="5"/>
        <v>0.375</v>
      </c>
      <c r="O12" s="28">
        <f t="shared" si="6"/>
        <v>0.375</v>
      </c>
      <c r="P12" s="28">
        <f t="shared" si="3"/>
        <v>0.75</v>
      </c>
      <c r="Q12" s="28">
        <f>PRODUCT(NodeProb_WWL4!C21:G21)</f>
        <v>0</v>
      </c>
      <c r="R12" s="28">
        <f t="shared" si="7"/>
        <v>0</v>
      </c>
      <c r="S12" s="302"/>
    </row>
    <row r="13" spans="1:20" x14ac:dyDescent="0.25">
      <c r="A13" s="307"/>
      <c r="B13" s="25">
        <v>11</v>
      </c>
      <c r="D13" s="25">
        <v>1</v>
      </c>
      <c r="E13" s="25">
        <v>3</v>
      </c>
      <c r="F13" s="90">
        <f>1*$B$107</f>
        <v>1</v>
      </c>
      <c r="G13" s="28">
        <f>$B$72*$B$109</f>
        <v>0.75</v>
      </c>
      <c r="H13" s="28">
        <f>$B$72*$B$107</f>
        <v>0.75</v>
      </c>
      <c r="I13" s="91">
        <f>$B$73*$B$109</f>
        <v>0.16666666666666666</v>
      </c>
      <c r="J13" s="28">
        <f t="shared" si="0"/>
        <v>0.75</v>
      </c>
      <c r="K13" s="28">
        <f t="shared" si="1"/>
        <v>0.5</v>
      </c>
      <c r="L13" s="108">
        <f t="shared" si="4"/>
        <v>0.21428571428571427</v>
      </c>
      <c r="M13" s="30">
        <f t="shared" si="2"/>
        <v>0.7857142857142857</v>
      </c>
      <c r="N13" s="28">
        <f t="shared" si="5"/>
        <v>5.3571428571428568E-2</v>
      </c>
      <c r="O13" s="28">
        <f t="shared" si="6"/>
        <v>0.125</v>
      </c>
      <c r="P13" s="28">
        <f t="shared" si="3"/>
        <v>0.17857142857142858</v>
      </c>
      <c r="Q13" s="28">
        <f>PRODUCT(NodeProb_WWL4!C23:G23)</f>
        <v>4.8076923076923071E-3</v>
      </c>
      <c r="R13" s="28">
        <f t="shared" si="7"/>
        <v>8.5851648351648339E-4</v>
      </c>
      <c r="S13" s="302"/>
    </row>
    <row r="14" spans="1:20" x14ac:dyDescent="0.25">
      <c r="A14" s="307"/>
      <c r="B14" s="25">
        <v>12</v>
      </c>
      <c r="D14" s="25">
        <v>1</v>
      </c>
      <c r="E14" s="25">
        <v>3</v>
      </c>
      <c r="F14" s="90">
        <f>1*$B$107</f>
        <v>1</v>
      </c>
      <c r="G14" s="28">
        <f>$B$71*$B$109</f>
        <v>0.5</v>
      </c>
      <c r="H14" s="28">
        <f>$B$71*$B$107</f>
        <v>0.5</v>
      </c>
      <c r="I14" s="91">
        <f>$B$69*$B$109</f>
        <v>0</v>
      </c>
      <c r="J14" s="28">
        <f t="shared" si="0"/>
        <v>0.5</v>
      </c>
      <c r="K14" s="28">
        <f t="shared" si="1"/>
        <v>0</v>
      </c>
      <c r="L14" s="108">
        <f t="shared" si="4"/>
        <v>0.5</v>
      </c>
      <c r="M14" s="30">
        <f t="shared" si="2"/>
        <v>0.5</v>
      </c>
      <c r="N14" s="28">
        <f t="shared" si="5"/>
        <v>0.25</v>
      </c>
      <c r="O14" s="28">
        <f t="shared" si="6"/>
        <v>0.25</v>
      </c>
      <c r="P14" s="28">
        <f t="shared" si="3"/>
        <v>0.5</v>
      </c>
      <c r="Q14" s="28">
        <f>PRODUCT(NodeProb_WWL4!C25:G25)</f>
        <v>0.1201923076923077</v>
      </c>
      <c r="R14" s="28">
        <f t="shared" si="7"/>
        <v>6.0096153846153848E-2</v>
      </c>
      <c r="S14" s="302"/>
    </row>
    <row r="15" spans="1:20" x14ac:dyDescent="0.25">
      <c r="A15" s="307"/>
      <c r="B15" s="25">
        <v>13</v>
      </c>
      <c r="D15" s="25">
        <v>2</v>
      </c>
      <c r="E15" s="25">
        <v>4</v>
      </c>
      <c r="F15" s="90">
        <f>$B$71*$B$108</f>
        <v>0.5</v>
      </c>
      <c r="G15" s="28">
        <f>1*$B$110</f>
        <v>1</v>
      </c>
      <c r="H15" s="28">
        <f>$B$69*$B$108</f>
        <v>0</v>
      </c>
      <c r="I15" s="91">
        <f>$B$71*$B$110</f>
        <v>0.5</v>
      </c>
      <c r="J15" s="28">
        <f t="shared" si="0"/>
        <v>0</v>
      </c>
      <c r="K15" s="28">
        <f t="shared" si="1"/>
        <v>0.5</v>
      </c>
      <c r="L15" s="108">
        <f t="shared" si="4"/>
        <v>0.5</v>
      </c>
      <c r="M15" s="30">
        <f t="shared" si="2"/>
        <v>0.5</v>
      </c>
      <c r="N15" s="28">
        <f t="shared" si="5"/>
        <v>0.25</v>
      </c>
      <c r="O15" s="28">
        <f t="shared" si="6"/>
        <v>0.25</v>
      </c>
      <c r="P15" s="28">
        <f t="shared" si="3"/>
        <v>0.5</v>
      </c>
      <c r="Q15" s="28">
        <f>PRODUCT(NodeProb_WWL4!C27:G27)</f>
        <v>0.1201923076923077</v>
      </c>
      <c r="R15" s="28">
        <f t="shared" si="7"/>
        <v>6.0096153846153848E-2</v>
      </c>
      <c r="S15" s="302"/>
    </row>
    <row r="16" spans="1:20" x14ac:dyDescent="0.25">
      <c r="A16" s="307"/>
      <c r="B16" s="25">
        <v>14</v>
      </c>
      <c r="D16" s="25">
        <v>2</v>
      </c>
      <c r="E16" s="25">
        <v>4</v>
      </c>
      <c r="F16" s="90">
        <f>$B$72*$B$108</f>
        <v>0.75</v>
      </c>
      <c r="G16" s="28">
        <f>1*$B$110</f>
        <v>1</v>
      </c>
      <c r="H16" s="28">
        <f>$B$73*$B$108</f>
        <v>0.16666666666666666</v>
      </c>
      <c r="I16" s="91">
        <f>$B$72*$B$110</f>
        <v>0.75</v>
      </c>
      <c r="J16" s="28">
        <f t="shared" si="0"/>
        <v>0.5</v>
      </c>
      <c r="K16" s="28">
        <f t="shared" si="1"/>
        <v>0.75</v>
      </c>
      <c r="L16" s="108">
        <f t="shared" si="4"/>
        <v>0.7857142857142857</v>
      </c>
      <c r="M16" s="30">
        <f t="shared" si="2"/>
        <v>0.2142857142857143</v>
      </c>
      <c r="N16" s="28">
        <f t="shared" si="5"/>
        <v>0.125</v>
      </c>
      <c r="O16" s="28">
        <f t="shared" si="6"/>
        <v>5.3571428571428568E-2</v>
      </c>
      <c r="P16" s="28">
        <f t="shared" si="3"/>
        <v>0.17857142857142858</v>
      </c>
      <c r="Q16" s="28">
        <f>PRODUCT(NodeProb_WWL4!C29:G29)</f>
        <v>4.8076923076923045E-3</v>
      </c>
      <c r="R16" s="28">
        <f t="shared" si="7"/>
        <v>8.5851648351648296E-4</v>
      </c>
      <c r="S16" s="302"/>
    </row>
    <row r="17" spans="1:19" x14ac:dyDescent="0.25">
      <c r="A17" s="307"/>
      <c r="B17" s="25">
        <v>15</v>
      </c>
      <c r="D17" s="25">
        <v>1</v>
      </c>
      <c r="E17" s="25">
        <v>3</v>
      </c>
      <c r="F17" s="90">
        <f>$B$72*$B$107</f>
        <v>0.75</v>
      </c>
      <c r="G17" s="28">
        <f>$B$72*$B$109</f>
        <v>0.75</v>
      </c>
      <c r="H17" s="28">
        <f>$B$74*$B$107</f>
        <v>0</v>
      </c>
      <c r="I17" s="91">
        <f>$B$74*$B$109</f>
        <v>0</v>
      </c>
      <c r="J17" s="28">
        <f t="shared" si="0"/>
        <v>0</v>
      </c>
      <c r="K17" s="28">
        <f t="shared" si="1"/>
        <v>0</v>
      </c>
      <c r="L17" s="108">
        <f t="shared" si="4"/>
        <v>0.5</v>
      </c>
      <c r="M17" s="30">
        <f t="shared" si="2"/>
        <v>0.5</v>
      </c>
      <c r="N17" s="28">
        <f t="shared" si="5"/>
        <v>0.375</v>
      </c>
      <c r="O17" s="28">
        <f t="shared" si="6"/>
        <v>0.375</v>
      </c>
      <c r="P17" s="28">
        <f t="shared" si="3"/>
        <v>0.75</v>
      </c>
      <c r="Q17" s="28">
        <f>PRODUCT(NodeProb_WWL4!C31:G31)</f>
        <v>0</v>
      </c>
      <c r="R17" s="28">
        <f t="shared" si="7"/>
        <v>0</v>
      </c>
      <c r="S17" s="302"/>
    </row>
    <row r="18" spans="1:19" s="29" customFormat="1" x14ac:dyDescent="0.25">
      <c r="A18" s="307"/>
      <c r="B18" s="29">
        <v>16</v>
      </c>
      <c r="D18" s="29">
        <v>1</v>
      </c>
      <c r="E18" s="29">
        <v>3</v>
      </c>
      <c r="F18" s="92">
        <f>$B$68*$B$107</f>
        <v>0.5</v>
      </c>
      <c r="G18" s="30">
        <f>$B$68*$B$109</f>
        <v>0.5</v>
      </c>
      <c r="H18" s="30">
        <f>$B$69*$B$107</f>
        <v>0</v>
      </c>
      <c r="I18" s="93">
        <f>$B$69*$B$109</f>
        <v>0</v>
      </c>
      <c r="J18" s="28">
        <f t="shared" si="0"/>
        <v>0</v>
      </c>
      <c r="K18" s="28">
        <f t="shared" si="1"/>
        <v>0</v>
      </c>
      <c r="L18" s="108">
        <f t="shared" si="4"/>
        <v>0.5</v>
      </c>
      <c r="M18" s="30">
        <f t="shared" si="2"/>
        <v>0.5</v>
      </c>
      <c r="N18" s="28">
        <f t="shared" si="5"/>
        <v>0.25</v>
      </c>
      <c r="O18" s="28">
        <f t="shared" si="6"/>
        <v>0.25</v>
      </c>
      <c r="P18" s="30">
        <f t="shared" si="3"/>
        <v>0.5</v>
      </c>
      <c r="Q18" s="30">
        <f>PRODUCT(NodeProb_WWL4!C33:G33)</f>
        <v>0</v>
      </c>
      <c r="R18" s="30">
        <f t="shared" si="7"/>
        <v>0</v>
      </c>
      <c r="S18" s="302"/>
    </row>
    <row r="19" spans="1:19" x14ac:dyDescent="0.25">
      <c r="A19" s="307"/>
      <c r="B19" s="25">
        <v>17</v>
      </c>
      <c r="D19" s="25">
        <v>1</v>
      </c>
      <c r="E19" s="25">
        <v>3</v>
      </c>
      <c r="F19" s="88">
        <f>$B$68*$B$107</f>
        <v>0.5</v>
      </c>
      <c r="G19" s="82">
        <f>$B$68*$B$109</f>
        <v>0.5</v>
      </c>
      <c r="H19" s="82">
        <f>$B$69*$B$107</f>
        <v>0</v>
      </c>
      <c r="I19" s="89">
        <f>$B$69*$B$109</f>
        <v>0</v>
      </c>
      <c r="J19" s="28">
        <f t="shared" si="0"/>
        <v>0</v>
      </c>
      <c r="K19" s="28">
        <f t="shared" si="1"/>
        <v>0</v>
      </c>
      <c r="L19" s="108">
        <f t="shared" si="4"/>
        <v>0.5</v>
      </c>
      <c r="M19" s="30">
        <f t="shared" si="2"/>
        <v>0.5</v>
      </c>
      <c r="N19" s="28">
        <f t="shared" si="5"/>
        <v>0.25</v>
      </c>
      <c r="O19" s="28">
        <f t="shared" si="6"/>
        <v>0.25</v>
      </c>
      <c r="P19" s="28">
        <f t="shared" si="3"/>
        <v>0.5</v>
      </c>
      <c r="Q19" s="28">
        <f>PRODUCT(NodeProb_WWL4!C35:G35)</f>
        <v>0</v>
      </c>
      <c r="R19" s="28">
        <f t="shared" si="7"/>
        <v>0</v>
      </c>
      <c r="S19" s="302"/>
    </row>
    <row r="20" spans="1:19" x14ac:dyDescent="0.25">
      <c r="A20" s="307"/>
      <c r="B20" s="25">
        <v>18</v>
      </c>
      <c r="D20" s="25">
        <v>1</v>
      </c>
      <c r="E20" s="25">
        <v>3</v>
      </c>
      <c r="F20" s="90">
        <f>$B$72*$B$107</f>
        <v>0.75</v>
      </c>
      <c r="G20" s="28">
        <f>$B$72*$B$109</f>
        <v>0.75</v>
      </c>
      <c r="H20" s="28">
        <f>$B$74*$B$107</f>
        <v>0</v>
      </c>
      <c r="I20" s="91">
        <f>$B$74*$B$109</f>
        <v>0</v>
      </c>
      <c r="J20" s="28">
        <f t="shared" si="0"/>
        <v>0</v>
      </c>
      <c r="K20" s="28">
        <f t="shared" si="1"/>
        <v>0</v>
      </c>
      <c r="L20" s="108">
        <f t="shared" si="4"/>
        <v>0.5</v>
      </c>
      <c r="M20" s="30">
        <f t="shared" si="2"/>
        <v>0.5</v>
      </c>
      <c r="N20" s="28">
        <f t="shared" si="5"/>
        <v>0.375</v>
      </c>
      <c r="O20" s="28">
        <f t="shared" si="6"/>
        <v>0.375</v>
      </c>
      <c r="P20" s="28">
        <f t="shared" si="3"/>
        <v>0.75</v>
      </c>
      <c r="Q20" s="28">
        <f>PRODUCT(NodeProb_WWL4!C37:G37)</f>
        <v>0</v>
      </c>
      <c r="R20" s="28">
        <f t="shared" si="7"/>
        <v>0</v>
      </c>
      <c r="S20" s="302"/>
    </row>
    <row r="21" spans="1:19" x14ac:dyDescent="0.25">
      <c r="A21" s="307"/>
      <c r="B21" s="25">
        <v>19</v>
      </c>
      <c r="D21" s="25">
        <v>2</v>
      </c>
      <c r="E21" s="25">
        <v>4</v>
      </c>
      <c r="F21" s="90">
        <f>1*$B$108</f>
        <v>1</v>
      </c>
      <c r="G21" s="28">
        <f>$B$72*$B$110</f>
        <v>0.75</v>
      </c>
      <c r="H21" s="28">
        <f>$B$72*$B$108</f>
        <v>0.75</v>
      </c>
      <c r="I21" s="91">
        <f>$B$73*$B$110</f>
        <v>0.16666666666666666</v>
      </c>
      <c r="J21" s="28">
        <f t="shared" si="0"/>
        <v>0.75</v>
      </c>
      <c r="K21" s="28">
        <f t="shared" si="1"/>
        <v>0.5</v>
      </c>
      <c r="L21" s="108">
        <f t="shared" si="4"/>
        <v>0.21428571428571427</v>
      </c>
      <c r="M21" s="30">
        <f t="shared" si="2"/>
        <v>0.7857142857142857</v>
      </c>
      <c r="N21" s="28">
        <f t="shared" si="5"/>
        <v>5.3571428571428568E-2</v>
      </c>
      <c r="O21" s="28">
        <f t="shared" si="6"/>
        <v>0.125</v>
      </c>
      <c r="P21" s="28">
        <f t="shared" si="3"/>
        <v>0.17857142857142858</v>
      </c>
      <c r="Q21" s="28">
        <f>PRODUCT(NodeProb_WWL4!C39:G39)</f>
        <v>4.8076923076923071E-3</v>
      </c>
      <c r="R21" s="28">
        <f t="shared" si="7"/>
        <v>8.5851648351648339E-4</v>
      </c>
      <c r="S21" s="302"/>
    </row>
    <row r="22" spans="1:19" x14ac:dyDescent="0.25">
      <c r="A22" s="307"/>
      <c r="B22" s="25">
        <v>20</v>
      </c>
      <c r="D22" s="25">
        <v>2</v>
      </c>
      <c r="E22" s="25">
        <v>4</v>
      </c>
      <c r="F22" s="90">
        <f>1*$B$108</f>
        <v>1</v>
      </c>
      <c r="G22" s="28">
        <f>$B$71*$B$110</f>
        <v>0.5</v>
      </c>
      <c r="H22" s="28">
        <f>$B$71*$B$108</f>
        <v>0.5</v>
      </c>
      <c r="I22" s="91">
        <f>$B$69*$B$110</f>
        <v>0</v>
      </c>
      <c r="J22" s="28">
        <f t="shared" si="0"/>
        <v>0.5</v>
      </c>
      <c r="K22" s="28">
        <f t="shared" si="1"/>
        <v>0</v>
      </c>
      <c r="L22" s="108">
        <f t="shared" si="4"/>
        <v>0.5</v>
      </c>
      <c r="M22" s="30">
        <f t="shared" si="2"/>
        <v>0.5</v>
      </c>
      <c r="N22" s="28">
        <f t="shared" si="5"/>
        <v>0.25</v>
      </c>
      <c r="O22" s="28">
        <f t="shared" si="6"/>
        <v>0.25</v>
      </c>
      <c r="P22" s="28">
        <f t="shared" si="3"/>
        <v>0.5</v>
      </c>
      <c r="Q22" s="28">
        <f>PRODUCT(NodeProb_WWL4!C41:G41)</f>
        <v>0.1201923076923077</v>
      </c>
      <c r="R22" s="28">
        <f t="shared" si="7"/>
        <v>6.0096153846153848E-2</v>
      </c>
      <c r="S22" s="302"/>
    </row>
    <row r="23" spans="1:19" x14ac:dyDescent="0.25">
      <c r="A23" s="307"/>
      <c r="B23" s="25">
        <v>21</v>
      </c>
      <c r="D23" s="25">
        <v>1</v>
      </c>
      <c r="E23" s="25">
        <v>3</v>
      </c>
      <c r="F23" s="90">
        <f>$B$71*$B$107</f>
        <v>0.5</v>
      </c>
      <c r="G23" s="28">
        <f>1*$B$109</f>
        <v>1</v>
      </c>
      <c r="H23" s="28">
        <f>$B$69*$B$107</f>
        <v>0</v>
      </c>
      <c r="I23" s="91">
        <f>$B$71*$B$109</f>
        <v>0.5</v>
      </c>
      <c r="J23" s="28">
        <f t="shared" si="0"/>
        <v>0</v>
      </c>
      <c r="K23" s="28">
        <f t="shared" si="1"/>
        <v>0.5</v>
      </c>
      <c r="L23" s="108">
        <f t="shared" si="4"/>
        <v>0.5</v>
      </c>
      <c r="M23" s="30">
        <f t="shared" si="2"/>
        <v>0.5</v>
      </c>
      <c r="N23" s="28">
        <f t="shared" si="5"/>
        <v>0.25</v>
      </c>
      <c r="O23" s="28">
        <f t="shared" si="6"/>
        <v>0.25</v>
      </c>
      <c r="P23" s="28">
        <f t="shared" si="3"/>
        <v>0.5</v>
      </c>
      <c r="Q23" s="28">
        <f>PRODUCT(NodeProb_WWL4!C43:G43)</f>
        <v>0.1201923076923077</v>
      </c>
      <c r="R23" s="28">
        <f t="shared" si="7"/>
        <v>6.0096153846153848E-2</v>
      </c>
      <c r="S23" s="302"/>
    </row>
    <row r="24" spans="1:19" x14ac:dyDescent="0.25">
      <c r="A24" s="307"/>
      <c r="B24" s="25">
        <v>22</v>
      </c>
      <c r="D24" s="25">
        <v>1</v>
      </c>
      <c r="E24" s="25">
        <v>3</v>
      </c>
      <c r="F24" s="90">
        <f>$B$72*$B$107</f>
        <v>0.75</v>
      </c>
      <c r="G24" s="28">
        <f>1*$B$109</f>
        <v>1</v>
      </c>
      <c r="H24" s="28">
        <f>$B$73*$B$107</f>
        <v>0.16666666666666666</v>
      </c>
      <c r="I24" s="91">
        <f>$B$72*$B$109</f>
        <v>0.75</v>
      </c>
      <c r="J24" s="28">
        <f t="shared" si="0"/>
        <v>0.5</v>
      </c>
      <c r="K24" s="28">
        <f t="shared" si="1"/>
        <v>0.75</v>
      </c>
      <c r="L24" s="108">
        <f t="shared" si="4"/>
        <v>0.7857142857142857</v>
      </c>
      <c r="M24" s="30">
        <f t="shared" si="2"/>
        <v>0.2142857142857143</v>
      </c>
      <c r="N24" s="28">
        <f t="shared" si="5"/>
        <v>0.125</v>
      </c>
      <c r="O24" s="28">
        <f t="shared" si="6"/>
        <v>5.3571428571428568E-2</v>
      </c>
      <c r="P24" s="28">
        <f t="shared" si="3"/>
        <v>0.17857142857142858</v>
      </c>
      <c r="Q24" s="28">
        <f>PRODUCT(NodeProb_WWL4!C45:G45)</f>
        <v>4.8076923076923045E-3</v>
      </c>
      <c r="R24" s="28">
        <f t="shared" si="7"/>
        <v>8.5851648351648296E-4</v>
      </c>
      <c r="S24" s="302"/>
    </row>
    <row r="25" spans="1:19" x14ac:dyDescent="0.25">
      <c r="A25" s="307"/>
      <c r="B25" s="25">
        <v>23</v>
      </c>
      <c r="D25" s="9">
        <v>2</v>
      </c>
      <c r="E25" s="25">
        <v>4</v>
      </c>
      <c r="F25" s="90">
        <f>$B$72*$B$108</f>
        <v>0.75</v>
      </c>
      <c r="G25" s="28">
        <f>$B$72*$B$110</f>
        <v>0.75</v>
      </c>
      <c r="H25" s="28">
        <f>$B$74*$B$108</f>
        <v>0</v>
      </c>
      <c r="I25" s="91">
        <f>$B$74*$B$110</f>
        <v>0</v>
      </c>
      <c r="J25" s="28">
        <f t="shared" si="0"/>
        <v>0</v>
      </c>
      <c r="K25" s="28">
        <f t="shared" si="1"/>
        <v>0</v>
      </c>
      <c r="L25" s="108">
        <f t="shared" si="4"/>
        <v>0.5</v>
      </c>
      <c r="M25" s="30">
        <f t="shared" si="2"/>
        <v>0.5</v>
      </c>
      <c r="N25" s="28">
        <f t="shared" si="5"/>
        <v>0.375</v>
      </c>
      <c r="O25" s="28">
        <f t="shared" si="6"/>
        <v>0.375</v>
      </c>
      <c r="P25" s="28">
        <f t="shared" si="3"/>
        <v>0.75</v>
      </c>
      <c r="Q25" s="28">
        <f>PRODUCT(NodeProb_WWL4!C47:G47)</f>
        <v>0</v>
      </c>
      <c r="R25" s="28">
        <f t="shared" si="7"/>
        <v>0</v>
      </c>
      <c r="S25" s="302"/>
    </row>
    <row r="26" spans="1:19" s="29" customFormat="1" x14ac:dyDescent="0.25">
      <c r="A26" s="307"/>
      <c r="B26" s="29">
        <v>24</v>
      </c>
      <c r="D26" s="58">
        <v>2</v>
      </c>
      <c r="E26" s="29">
        <v>4</v>
      </c>
      <c r="F26" s="92">
        <f>$B$68*$B$108</f>
        <v>0.5</v>
      </c>
      <c r="G26" s="30">
        <f>$B$68*$B$110</f>
        <v>0.5</v>
      </c>
      <c r="H26" s="30">
        <f>$B$69*$B$108</f>
        <v>0</v>
      </c>
      <c r="I26" s="93">
        <f>$B$69*$B$110</f>
        <v>0</v>
      </c>
      <c r="J26" s="28">
        <f t="shared" si="0"/>
        <v>0</v>
      </c>
      <c r="K26" s="28">
        <f t="shared" si="1"/>
        <v>0</v>
      </c>
      <c r="L26" s="108">
        <f t="shared" si="4"/>
        <v>0.5</v>
      </c>
      <c r="M26" s="30">
        <f t="shared" si="2"/>
        <v>0.5</v>
      </c>
      <c r="N26" s="28">
        <f t="shared" si="5"/>
        <v>0.25</v>
      </c>
      <c r="O26" s="28">
        <f t="shared" si="6"/>
        <v>0.25</v>
      </c>
      <c r="P26" s="30">
        <f t="shared" si="3"/>
        <v>0.5</v>
      </c>
      <c r="Q26" s="30">
        <f>PRODUCT(NodeProb_WWL4!C49:G49)</f>
        <v>0</v>
      </c>
      <c r="R26" s="30">
        <f t="shared" si="7"/>
        <v>0</v>
      </c>
      <c r="S26" s="302"/>
    </row>
    <row r="27" spans="1:19" x14ac:dyDescent="0.25">
      <c r="A27" s="307"/>
      <c r="B27" s="25">
        <v>25</v>
      </c>
      <c r="D27" s="9">
        <v>1</v>
      </c>
      <c r="E27" s="25">
        <v>4</v>
      </c>
      <c r="F27" s="88">
        <f>$B$68*$B$107</f>
        <v>0.5</v>
      </c>
      <c r="G27" s="82">
        <f>$B$68*$B$110</f>
        <v>0.5</v>
      </c>
      <c r="H27" s="82">
        <f>$B$69*$B$107</f>
        <v>0</v>
      </c>
      <c r="I27" s="89">
        <f>$B$69*$B$110</f>
        <v>0</v>
      </c>
      <c r="J27" s="28">
        <f t="shared" si="0"/>
        <v>0</v>
      </c>
      <c r="K27" s="28">
        <f t="shared" si="1"/>
        <v>0</v>
      </c>
      <c r="L27" s="108">
        <f t="shared" si="4"/>
        <v>0.5</v>
      </c>
      <c r="M27" s="30">
        <f t="shared" si="2"/>
        <v>0.5</v>
      </c>
      <c r="N27" s="28">
        <f t="shared" si="5"/>
        <v>0.25</v>
      </c>
      <c r="O27" s="28">
        <f t="shared" si="6"/>
        <v>0.25</v>
      </c>
      <c r="P27" s="28">
        <f t="shared" si="3"/>
        <v>0.5</v>
      </c>
      <c r="Q27" s="28">
        <f>PRODUCT(NodeProb_WWL4!C51:G51)</f>
        <v>0</v>
      </c>
      <c r="R27" s="28">
        <f t="shared" si="7"/>
        <v>0</v>
      </c>
      <c r="S27" s="302"/>
    </row>
    <row r="28" spans="1:19" x14ac:dyDescent="0.25">
      <c r="A28" s="307"/>
      <c r="B28" s="25">
        <v>26</v>
      </c>
      <c r="D28" s="9">
        <v>1</v>
      </c>
      <c r="E28" s="25">
        <v>4</v>
      </c>
      <c r="F28" s="90">
        <f>$B$72*$B$107</f>
        <v>0.75</v>
      </c>
      <c r="G28" s="28">
        <f>$B$72*$B$110</f>
        <v>0.75</v>
      </c>
      <c r="H28" s="28">
        <f>$B$74*$B$107</f>
        <v>0</v>
      </c>
      <c r="I28" s="91">
        <f>$B$74*$B$110</f>
        <v>0</v>
      </c>
      <c r="J28" s="28">
        <f t="shared" si="0"/>
        <v>0</v>
      </c>
      <c r="K28" s="28">
        <f t="shared" si="1"/>
        <v>0</v>
      </c>
      <c r="L28" s="108">
        <f t="shared" si="4"/>
        <v>0.5</v>
      </c>
      <c r="M28" s="30">
        <f t="shared" si="2"/>
        <v>0.5</v>
      </c>
      <c r="N28" s="28">
        <f t="shared" si="5"/>
        <v>0.375</v>
      </c>
      <c r="O28" s="28">
        <f t="shared" si="6"/>
        <v>0.375</v>
      </c>
      <c r="P28" s="28">
        <f t="shared" si="3"/>
        <v>0.75</v>
      </c>
      <c r="Q28" s="28">
        <f>PRODUCT(NodeProb_WWL4!C53:G53)</f>
        <v>0</v>
      </c>
      <c r="R28" s="28">
        <f t="shared" si="7"/>
        <v>0</v>
      </c>
      <c r="S28" s="302"/>
    </row>
    <row r="29" spans="1:19" x14ac:dyDescent="0.25">
      <c r="A29" s="307"/>
      <c r="B29" s="25">
        <v>27</v>
      </c>
      <c r="D29" s="9">
        <v>2</v>
      </c>
      <c r="E29" s="25">
        <v>3</v>
      </c>
      <c r="F29" s="90">
        <f>1*$B$108</f>
        <v>1</v>
      </c>
      <c r="G29" s="28">
        <f>$B$72*$B$109</f>
        <v>0.75</v>
      </c>
      <c r="H29" s="28">
        <f>$B$72*$B$108</f>
        <v>0.75</v>
      </c>
      <c r="I29" s="91">
        <f>$B$73*$B$109</f>
        <v>0.16666666666666666</v>
      </c>
      <c r="J29" s="28">
        <f t="shared" si="0"/>
        <v>0.75</v>
      </c>
      <c r="K29" s="28">
        <f t="shared" si="1"/>
        <v>0.5</v>
      </c>
      <c r="L29" s="108">
        <f t="shared" si="4"/>
        <v>0.21428571428571427</v>
      </c>
      <c r="M29" s="30">
        <f t="shared" si="2"/>
        <v>0.7857142857142857</v>
      </c>
      <c r="N29" s="28">
        <f t="shared" si="5"/>
        <v>5.3571428571428568E-2</v>
      </c>
      <c r="O29" s="28">
        <f t="shared" si="6"/>
        <v>0.125</v>
      </c>
      <c r="P29" s="28">
        <f t="shared" si="3"/>
        <v>0.17857142857142858</v>
      </c>
      <c r="Q29" s="28">
        <f>PRODUCT(NodeProb_WWL4!C55:G55)</f>
        <v>4.8076923076923071E-3</v>
      </c>
      <c r="R29" s="28">
        <f t="shared" si="7"/>
        <v>8.5851648351648339E-4</v>
      </c>
      <c r="S29" s="302"/>
    </row>
    <row r="30" spans="1:19" x14ac:dyDescent="0.25">
      <c r="A30" s="307"/>
      <c r="B30" s="25">
        <v>28</v>
      </c>
      <c r="D30" s="9">
        <v>2</v>
      </c>
      <c r="E30" s="25">
        <v>3</v>
      </c>
      <c r="F30" s="90">
        <f>1*$B$108</f>
        <v>1</v>
      </c>
      <c r="G30" s="28">
        <f>$B$71*$B$109</f>
        <v>0.5</v>
      </c>
      <c r="H30" s="28">
        <f>$B$71*$B$108</f>
        <v>0.5</v>
      </c>
      <c r="I30" s="91">
        <f>$B$69*$B$109</f>
        <v>0</v>
      </c>
      <c r="J30" s="28">
        <f t="shared" si="0"/>
        <v>0.5</v>
      </c>
      <c r="K30" s="28">
        <f t="shared" si="1"/>
        <v>0</v>
      </c>
      <c r="L30" s="108">
        <f t="shared" si="4"/>
        <v>0.5</v>
      </c>
      <c r="M30" s="30">
        <f t="shared" si="2"/>
        <v>0.5</v>
      </c>
      <c r="N30" s="28">
        <f t="shared" si="5"/>
        <v>0.25</v>
      </c>
      <c r="O30" s="28">
        <f t="shared" si="6"/>
        <v>0.25</v>
      </c>
      <c r="P30" s="28">
        <f t="shared" si="3"/>
        <v>0.5</v>
      </c>
      <c r="Q30" s="28">
        <f>PRODUCT(NodeProb_WWL4!C57:G57)</f>
        <v>0.1201923076923077</v>
      </c>
      <c r="R30" s="28">
        <f t="shared" si="7"/>
        <v>6.0096153846153848E-2</v>
      </c>
      <c r="S30" s="302"/>
    </row>
    <row r="31" spans="1:19" x14ac:dyDescent="0.25">
      <c r="A31" s="307"/>
      <c r="B31" s="25">
        <v>29</v>
      </c>
      <c r="D31" s="9">
        <v>1</v>
      </c>
      <c r="E31" s="25">
        <v>4</v>
      </c>
      <c r="F31" s="90">
        <f>$B$71*$B$107</f>
        <v>0.5</v>
      </c>
      <c r="G31" s="28">
        <f>1*$B$110</f>
        <v>1</v>
      </c>
      <c r="H31" s="28">
        <f>$B$69*$B$107</f>
        <v>0</v>
      </c>
      <c r="I31" s="91">
        <f>$B$71*$B$110</f>
        <v>0.5</v>
      </c>
      <c r="J31" s="28">
        <f t="shared" si="0"/>
        <v>0</v>
      </c>
      <c r="K31" s="28">
        <f t="shared" si="1"/>
        <v>0.5</v>
      </c>
      <c r="L31" s="108">
        <f t="shared" si="4"/>
        <v>0.5</v>
      </c>
      <c r="M31" s="30">
        <f t="shared" si="2"/>
        <v>0.5</v>
      </c>
      <c r="N31" s="28">
        <f t="shared" si="5"/>
        <v>0.25</v>
      </c>
      <c r="O31" s="28">
        <f t="shared" si="6"/>
        <v>0.25</v>
      </c>
      <c r="P31" s="28">
        <f t="shared" si="3"/>
        <v>0.5</v>
      </c>
      <c r="Q31" s="28">
        <f>PRODUCT(NodeProb_WWL4!C59:G59)</f>
        <v>0.1201923076923077</v>
      </c>
      <c r="R31" s="28">
        <f t="shared" si="7"/>
        <v>6.0096153846153848E-2</v>
      </c>
      <c r="S31" s="302"/>
    </row>
    <row r="32" spans="1:19" x14ac:dyDescent="0.25">
      <c r="A32" s="307"/>
      <c r="B32" s="25">
        <v>30</v>
      </c>
      <c r="D32" s="9">
        <v>1</v>
      </c>
      <c r="E32" s="25">
        <v>4</v>
      </c>
      <c r="F32" s="90">
        <f>$B$72*$B$107</f>
        <v>0.75</v>
      </c>
      <c r="G32" s="28">
        <f>1*$B$110</f>
        <v>1</v>
      </c>
      <c r="H32" s="28">
        <f>$B$73*$B$107</f>
        <v>0.16666666666666666</v>
      </c>
      <c r="I32" s="91">
        <f>$B$72*$B$110</f>
        <v>0.75</v>
      </c>
      <c r="J32" s="28">
        <f t="shared" si="0"/>
        <v>0.5</v>
      </c>
      <c r="K32" s="28">
        <f t="shared" si="1"/>
        <v>0.75</v>
      </c>
      <c r="L32" s="108">
        <f t="shared" si="4"/>
        <v>0.7857142857142857</v>
      </c>
      <c r="M32" s="30">
        <f t="shared" si="2"/>
        <v>0.2142857142857143</v>
      </c>
      <c r="N32" s="28">
        <f t="shared" si="5"/>
        <v>0.125</v>
      </c>
      <c r="O32" s="28">
        <f t="shared" si="6"/>
        <v>5.3571428571428568E-2</v>
      </c>
      <c r="P32" s="28">
        <f t="shared" si="3"/>
        <v>0.17857142857142858</v>
      </c>
      <c r="Q32" s="28">
        <f>PRODUCT(NodeProb_WWL4!C61:G61)</f>
        <v>4.8076923076923045E-3</v>
      </c>
      <c r="R32" s="28">
        <f t="shared" si="7"/>
        <v>8.5851648351648296E-4</v>
      </c>
      <c r="S32" s="302"/>
    </row>
    <row r="33" spans="1:19" x14ac:dyDescent="0.25">
      <c r="A33" s="307"/>
      <c r="B33" s="25">
        <v>31</v>
      </c>
      <c r="D33" s="9">
        <v>2</v>
      </c>
      <c r="E33" s="25">
        <v>3</v>
      </c>
      <c r="F33" s="90">
        <f>$B$72*$B$108</f>
        <v>0.75</v>
      </c>
      <c r="G33" s="28">
        <f>$B$72*$B$109</f>
        <v>0.75</v>
      </c>
      <c r="H33" s="28">
        <f>$B$74*$B$108</f>
        <v>0</v>
      </c>
      <c r="I33" s="91">
        <f>$B$74*$B$109</f>
        <v>0</v>
      </c>
      <c r="J33" s="28">
        <f t="shared" si="0"/>
        <v>0</v>
      </c>
      <c r="K33" s="28">
        <f t="shared" si="1"/>
        <v>0</v>
      </c>
      <c r="L33" s="108">
        <f t="shared" si="4"/>
        <v>0.5</v>
      </c>
      <c r="M33" s="30">
        <f t="shared" si="2"/>
        <v>0.5</v>
      </c>
      <c r="N33" s="28">
        <f t="shared" si="5"/>
        <v>0.375</v>
      </c>
      <c r="O33" s="28">
        <f t="shared" si="6"/>
        <v>0.375</v>
      </c>
      <c r="P33" s="28">
        <f t="shared" si="3"/>
        <v>0.75</v>
      </c>
      <c r="Q33" s="28">
        <f>PRODUCT(NodeProb_WWL4!C63:G63)</f>
        <v>0</v>
      </c>
      <c r="R33" s="28">
        <f t="shared" si="7"/>
        <v>0</v>
      </c>
      <c r="S33" s="302"/>
    </row>
    <row r="34" spans="1:19" s="29" customFormat="1" x14ac:dyDescent="0.25">
      <c r="A34" s="307"/>
      <c r="B34" s="29">
        <v>32</v>
      </c>
      <c r="D34" s="58">
        <v>2</v>
      </c>
      <c r="E34" s="29">
        <v>3</v>
      </c>
      <c r="F34" s="92">
        <f>$B$68*$B$108</f>
        <v>0.5</v>
      </c>
      <c r="G34" s="30">
        <f>$B$68*$B$109</f>
        <v>0.5</v>
      </c>
      <c r="H34" s="30">
        <f>$B$69*$B$108</f>
        <v>0</v>
      </c>
      <c r="I34" s="93">
        <f>$B$69*$B$109</f>
        <v>0</v>
      </c>
      <c r="J34" s="28">
        <f t="shared" si="0"/>
        <v>0</v>
      </c>
      <c r="K34" s="28">
        <f t="shared" si="1"/>
        <v>0</v>
      </c>
      <c r="L34" s="108">
        <f t="shared" si="4"/>
        <v>0.5</v>
      </c>
      <c r="M34" s="30">
        <f t="shared" si="2"/>
        <v>0.5</v>
      </c>
      <c r="N34" s="28">
        <f t="shared" si="5"/>
        <v>0.25</v>
      </c>
      <c r="O34" s="28">
        <f t="shared" si="6"/>
        <v>0.25</v>
      </c>
      <c r="P34" s="30">
        <f t="shared" si="3"/>
        <v>0.5</v>
      </c>
      <c r="Q34" s="30">
        <f>PRODUCT(NodeProb_WWL4!C65:G65)</f>
        <v>0</v>
      </c>
      <c r="R34" s="30">
        <f t="shared" si="7"/>
        <v>0</v>
      </c>
      <c r="S34" s="304"/>
    </row>
    <row r="35" spans="1:19" x14ac:dyDescent="0.25">
      <c r="A35" s="307" t="s">
        <v>56</v>
      </c>
      <c r="B35" s="25">
        <v>33</v>
      </c>
      <c r="D35" s="9">
        <v>1</v>
      </c>
      <c r="E35" s="25">
        <v>4</v>
      </c>
      <c r="F35" s="88">
        <f>($L$3*1+$M$3*1)*$B$107</f>
        <v>1</v>
      </c>
      <c r="G35" s="82">
        <f>($L$4*$B$74+$M$4*$B$74)*$B$110</f>
        <v>0</v>
      </c>
      <c r="H35" s="82">
        <f>($L$4*$B$72+$M$4*$B$72)*$B$107</f>
        <v>0.75</v>
      </c>
      <c r="I35" s="89">
        <f>($L$3*0+$M$3*0)*$B$110</f>
        <v>0</v>
      </c>
      <c r="J35" s="28">
        <f t="shared" si="0"/>
        <v>1</v>
      </c>
      <c r="K35" s="28">
        <f t="shared" si="1"/>
        <v>0</v>
      </c>
      <c r="L35" s="108">
        <f t="shared" si="4"/>
        <v>1</v>
      </c>
      <c r="M35" s="30">
        <f t="shared" si="2"/>
        <v>0</v>
      </c>
      <c r="N35" s="28">
        <f t="shared" si="5"/>
        <v>0</v>
      </c>
      <c r="O35" s="28">
        <f t="shared" si="6"/>
        <v>0</v>
      </c>
      <c r="P35" s="28">
        <f t="shared" si="3"/>
        <v>0</v>
      </c>
      <c r="Q35" s="28">
        <f>PRODUCT(NodeProb_WWL4!D3:G3)</f>
        <v>0</v>
      </c>
      <c r="R35" s="28">
        <f t="shared" si="7"/>
        <v>0</v>
      </c>
      <c r="S35" s="305">
        <f>SUM(R35:R50)</f>
        <v>1.9230769230769228E-2</v>
      </c>
    </row>
    <row r="36" spans="1:19" x14ac:dyDescent="0.25">
      <c r="A36" s="307"/>
      <c r="B36" s="25">
        <v>34</v>
      </c>
      <c r="D36" s="9">
        <v>2</v>
      </c>
      <c r="E36" s="25">
        <v>3</v>
      </c>
      <c r="F36" s="90">
        <f>($L$5*$B$73+$M$5*$B$74)*$B$108</f>
        <v>3.5714285714285712E-2</v>
      </c>
      <c r="G36" s="28">
        <f>($L$6*$B$68+$M$6*$B$71)*$B$109</f>
        <v>0.5</v>
      </c>
      <c r="H36" s="97">
        <f>($L$6*0+$M$6*0)*$B$108</f>
        <v>0</v>
      </c>
      <c r="I36" s="91">
        <f>($L$5*$B$73+$M$5*$B$74)*$B$109</f>
        <v>3.5714285714285712E-2</v>
      </c>
      <c r="J36" s="28">
        <f t="shared" si="0"/>
        <v>0</v>
      </c>
      <c r="K36" s="28">
        <f t="shared" si="1"/>
        <v>0.4642857142857143</v>
      </c>
      <c r="L36" s="108">
        <f t="shared" si="4"/>
        <v>3.8461538461538457E-2</v>
      </c>
      <c r="M36" s="30">
        <f t="shared" si="2"/>
        <v>0.96153846153846156</v>
      </c>
      <c r="N36" s="28">
        <f t="shared" si="5"/>
        <v>1.3736263736263735E-3</v>
      </c>
      <c r="O36" s="28">
        <f t="shared" si="6"/>
        <v>1.7857142857142856E-2</v>
      </c>
      <c r="P36" s="28">
        <f t="shared" si="3"/>
        <v>1.9230769230769228E-2</v>
      </c>
      <c r="Q36" s="28">
        <f>PRODUCT(NodeProb_WWL4!D7:G7)</f>
        <v>0.125</v>
      </c>
      <c r="R36" s="28">
        <f t="shared" si="7"/>
        <v>2.4038461538461535E-3</v>
      </c>
      <c r="S36" s="302"/>
    </row>
    <row r="37" spans="1:19" x14ac:dyDescent="0.25">
      <c r="A37" s="307"/>
      <c r="B37" s="25">
        <v>35</v>
      </c>
      <c r="D37" s="9">
        <v>1</v>
      </c>
      <c r="E37" s="25">
        <v>4</v>
      </c>
      <c r="F37" s="90">
        <f>($L$7*$B$71+$M$7*$B$68)*$B$107</f>
        <v>0.5</v>
      </c>
      <c r="G37" s="28">
        <f>($L$8*$B$74+$M$8*$B$73)*$B$110</f>
        <v>3.5714285714285712E-2</v>
      </c>
      <c r="H37" s="28">
        <f>($L$8*$B$74+$M$8*$B$73)*$B$107</f>
        <v>3.5714285714285712E-2</v>
      </c>
      <c r="I37" s="91">
        <f>($L$7*0+$M$7*0)*$B$110</f>
        <v>0</v>
      </c>
      <c r="J37" s="28">
        <f t="shared" si="0"/>
        <v>0.4642857142857143</v>
      </c>
      <c r="K37" s="28">
        <f t="shared" si="1"/>
        <v>0</v>
      </c>
      <c r="L37" s="108">
        <f t="shared" si="4"/>
        <v>0.96153846153846156</v>
      </c>
      <c r="M37" s="30">
        <f t="shared" si="2"/>
        <v>3.8461538461538436E-2</v>
      </c>
      <c r="N37" s="28">
        <f t="shared" si="5"/>
        <v>1.7857142857142856E-2</v>
      </c>
      <c r="O37" s="28">
        <f t="shared" si="6"/>
        <v>1.3736263736263735E-3</v>
      </c>
      <c r="P37" s="28">
        <f t="shared" si="3"/>
        <v>1.9230769230769228E-2</v>
      </c>
      <c r="Q37" s="28">
        <f>PRODUCT(NodeProb_WWL4!D11:G11)</f>
        <v>0.125</v>
      </c>
      <c r="R37" s="28">
        <f t="shared" si="7"/>
        <v>2.4038461538461535E-3</v>
      </c>
      <c r="S37" s="302"/>
    </row>
    <row r="38" spans="1:19" s="29" customFormat="1" x14ac:dyDescent="0.25">
      <c r="A38" s="307"/>
      <c r="B38" s="29">
        <v>36</v>
      </c>
      <c r="D38" s="58">
        <v>2</v>
      </c>
      <c r="E38" s="29">
        <v>3</v>
      </c>
      <c r="F38" s="92">
        <f>($L$9*$B$74+$M$9*$B$74)*$B$108</f>
        <v>0</v>
      </c>
      <c r="G38" s="30">
        <f>($L$10*1+$M$10*1)*$B$109</f>
        <v>1</v>
      </c>
      <c r="H38" s="30">
        <f>($L$10*0+$M$10*0)*$B$108</f>
        <v>0</v>
      </c>
      <c r="I38" s="93">
        <f>($L$9*$B$72+$M$9*$B$72)*$B$109</f>
        <v>0.75</v>
      </c>
      <c r="J38" s="28">
        <f t="shared" si="0"/>
        <v>0</v>
      </c>
      <c r="K38" s="28">
        <f t="shared" si="1"/>
        <v>1</v>
      </c>
      <c r="L38" s="108">
        <f t="shared" si="4"/>
        <v>0</v>
      </c>
      <c r="M38" s="30">
        <f t="shared" si="2"/>
        <v>1</v>
      </c>
      <c r="N38" s="28">
        <f t="shared" si="5"/>
        <v>0</v>
      </c>
      <c r="O38" s="28">
        <f t="shared" si="6"/>
        <v>0</v>
      </c>
      <c r="P38" s="30">
        <f t="shared" si="3"/>
        <v>0</v>
      </c>
      <c r="Q38" s="30">
        <f>PRODUCT(NodeProb_WWL4!D15:G15)</f>
        <v>0</v>
      </c>
      <c r="R38" s="30">
        <f t="shared" si="7"/>
        <v>0</v>
      </c>
      <c r="S38" s="302"/>
    </row>
    <row r="39" spans="1:19" x14ac:dyDescent="0.25">
      <c r="A39" s="307"/>
      <c r="B39" s="25">
        <v>37</v>
      </c>
      <c r="D39" s="9">
        <v>1</v>
      </c>
      <c r="E39" s="25">
        <v>3</v>
      </c>
      <c r="F39" s="88">
        <f>($L$11*1+$M$11*1)*$B$107</f>
        <v>1</v>
      </c>
      <c r="G39" s="82">
        <f>($L$12*$B$74+$M$12*$B$74)*$B$109</f>
        <v>0</v>
      </c>
      <c r="H39" s="82">
        <f>($L$12*$B$72+$M$12*$B$72)*$B$107</f>
        <v>0.75</v>
      </c>
      <c r="I39" s="89">
        <f>($L$11*0+$M$11*0)*$B$109</f>
        <v>0</v>
      </c>
      <c r="J39" s="28">
        <f t="shared" si="0"/>
        <v>1</v>
      </c>
      <c r="K39" s="28">
        <f t="shared" si="1"/>
        <v>0</v>
      </c>
      <c r="L39" s="108">
        <f t="shared" si="4"/>
        <v>1</v>
      </c>
      <c r="M39" s="30">
        <f t="shared" si="2"/>
        <v>0</v>
      </c>
      <c r="N39" s="28">
        <f t="shared" si="5"/>
        <v>0</v>
      </c>
      <c r="O39" s="28">
        <f t="shared" si="6"/>
        <v>0</v>
      </c>
      <c r="P39" s="28">
        <f t="shared" si="3"/>
        <v>0</v>
      </c>
      <c r="Q39" s="28">
        <f>PRODUCT(NodeProb_WWL4!D19:G19)</f>
        <v>0</v>
      </c>
      <c r="R39" s="28">
        <f t="shared" si="7"/>
        <v>0</v>
      </c>
      <c r="S39" s="302"/>
    </row>
    <row r="40" spans="1:19" x14ac:dyDescent="0.25">
      <c r="A40" s="307"/>
      <c r="B40" s="25">
        <v>38</v>
      </c>
      <c r="D40" s="9">
        <v>2</v>
      </c>
      <c r="E40" s="25">
        <v>4</v>
      </c>
      <c r="F40" s="90">
        <f>($L$13*$B$73+$M$13*$B$74)*$B$108</f>
        <v>3.5714285714285712E-2</v>
      </c>
      <c r="G40" s="28">
        <f>($L$14*$B$68+$M$14*$B$71)*$B$110</f>
        <v>0.5</v>
      </c>
      <c r="H40" s="97">
        <f>($L$14*0+$M$14*0)*$B$108</f>
        <v>0</v>
      </c>
      <c r="I40" s="91">
        <f>($L$13*$B$73+$M$13*$B$74)*$B$110</f>
        <v>3.5714285714285712E-2</v>
      </c>
      <c r="J40" s="28">
        <f t="shared" si="0"/>
        <v>0</v>
      </c>
      <c r="K40" s="28">
        <f t="shared" si="1"/>
        <v>0.4642857142857143</v>
      </c>
      <c r="L40" s="108">
        <f t="shared" si="4"/>
        <v>3.8461538461538457E-2</v>
      </c>
      <c r="M40" s="30">
        <f t="shared" si="2"/>
        <v>0.96153846153846156</v>
      </c>
      <c r="N40" s="28">
        <f t="shared" si="5"/>
        <v>1.3736263736263735E-3</v>
      </c>
      <c r="O40" s="28">
        <f t="shared" si="6"/>
        <v>1.7857142857142856E-2</v>
      </c>
      <c r="P40" s="28">
        <f t="shared" si="3"/>
        <v>1.9230769230769228E-2</v>
      </c>
      <c r="Q40" s="28">
        <f>PRODUCT(NodeProb_WWL4!D23:G23)</f>
        <v>0.125</v>
      </c>
      <c r="R40" s="28">
        <f t="shared" si="7"/>
        <v>2.4038461538461535E-3</v>
      </c>
      <c r="S40" s="302"/>
    </row>
    <row r="41" spans="1:19" x14ac:dyDescent="0.25">
      <c r="A41" s="307"/>
      <c r="B41" s="25">
        <v>39</v>
      </c>
      <c r="D41" s="9">
        <v>1</v>
      </c>
      <c r="E41" s="25">
        <v>3</v>
      </c>
      <c r="F41" s="90">
        <f>($L$15*$B$71+$M$15*$B$68)*$B$107</f>
        <v>0.5</v>
      </c>
      <c r="G41" s="28">
        <f>($L$16*$B$74+$M$16*$B$73)*$B$109</f>
        <v>3.5714285714285712E-2</v>
      </c>
      <c r="H41" s="28">
        <f>($L$16*$B$74+$M$16*$B$73)*$B$107</f>
        <v>3.5714285714285712E-2</v>
      </c>
      <c r="I41" s="91">
        <f>($L$15*0+$M$15*0)*$B$109</f>
        <v>0</v>
      </c>
      <c r="J41" s="28">
        <f t="shared" si="0"/>
        <v>0.4642857142857143</v>
      </c>
      <c r="K41" s="28">
        <f t="shared" si="1"/>
        <v>0</v>
      </c>
      <c r="L41" s="108">
        <f t="shared" si="4"/>
        <v>0.96153846153846156</v>
      </c>
      <c r="M41" s="30">
        <f t="shared" si="2"/>
        <v>3.8461538461538436E-2</v>
      </c>
      <c r="N41" s="28">
        <f t="shared" si="5"/>
        <v>1.7857142857142856E-2</v>
      </c>
      <c r="O41" s="28">
        <f t="shared" si="6"/>
        <v>1.3736263736263735E-3</v>
      </c>
      <c r="P41" s="28">
        <f t="shared" si="3"/>
        <v>1.9230769230769228E-2</v>
      </c>
      <c r="Q41" s="28">
        <f>PRODUCT(NodeProb_WWL4!D27:G27)</f>
        <v>0.125</v>
      </c>
      <c r="R41" s="28">
        <f t="shared" si="7"/>
        <v>2.4038461538461535E-3</v>
      </c>
      <c r="S41" s="302"/>
    </row>
    <row r="42" spans="1:19" s="29" customFormat="1" x14ac:dyDescent="0.25">
      <c r="A42" s="307"/>
      <c r="B42" s="29">
        <v>40</v>
      </c>
      <c r="D42" s="58">
        <v>2</v>
      </c>
      <c r="E42" s="29">
        <v>4</v>
      </c>
      <c r="F42" s="92">
        <f>($L$17*$B$74+$M$17*$B$74)*$B$108</f>
        <v>0</v>
      </c>
      <c r="G42" s="30">
        <f>($L$18*1+$M$18*1)*$B$110</f>
        <v>1</v>
      </c>
      <c r="H42" s="30">
        <f>($L$18*0+$M$18*0)*$B$108</f>
        <v>0</v>
      </c>
      <c r="I42" s="93">
        <f>($L$17*$B$72+$M$17*$B$72)*$B$110</f>
        <v>0.75</v>
      </c>
      <c r="J42" s="28">
        <f t="shared" si="0"/>
        <v>0</v>
      </c>
      <c r="K42" s="28">
        <f t="shared" si="1"/>
        <v>1</v>
      </c>
      <c r="L42" s="108">
        <f t="shared" si="4"/>
        <v>0</v>
      </c>
      <c r="M42" s="30">
        <f t="shared" si="2"/>
        <v>1</v>
      </c>
      <c r="N42" s="28">
        <f t="shared" si="5"/>
        <v>0</v>
      </c>
      <c r="O42" s="28">
        <f t="shared" si="6"/>
        <v>0</v>
      </c>
      <c r="P42" s="30">
        <f t="shared" si="3"/>
        <v>0</v>
      </c>
      <c r="Q42" s="30">
        <f>PRODUCT(NodeProb_WWL4!D31:G31)</f>
        <v>0</v>
      </c>
      <c r="R42" s="30">
        <f t="shared" si="7"/>
        <v>0</v>
      </c>
      <c r="S42" s="302"/>
    </row>
    <row r="43" spans="1:19" x14ac:dyDescent="0.25">
      <c r="A43" s="307"/>
      <c r="B43" s="25">
        <v>41</v>
      </c>
      <c r="D43" s="9">
        <v>2</v>
      </c>
      <c r="E43" s="25">
        <v>4</v>
      </c>
      <c r="F43" s="88">
        <f>($L$19*1+$M$19*1)*$B$108</f>
        <v>1</v>
      </c>
      <c r="G43" s="82">
        <f>($L$20*$B$74+$M$20*$B$74)*$B$110</f>
        <v>0</v>
      </c>
      <c r="H43" s="82">
        <f>($L$20*$B$72+$M$20*$B$72)*$B$108</f>
        <v>0.75</v>
      </c>
      <c r="I43" s="89">
        <f>($L$19*0+$M$19*0)*$B$110</f>
        <v>0</v>
      </c>
      <c r="J43" s="28">
        <f t="shared" si="0"/>
        <v>1</v>
      </c>
      <c r="K43" s="28">
        <f t="shared" si="1"/>
        <v>0</v>
      </c>
      <c r="L43" s="108">
        <f t="shared" si="4"/>
        <v>1</v>
      </c>
      <c r="M43" s="30">
        <f t="shared" si="2"/>
        <v>0</v>
      </c>
      <c r="N43" s="28">
        <f t="shared" si="5"/>
        <v>0</v>
      </c>
      <c r="O43" s="28">
        <f t="shared" si="6"/>
        <v>0</v>
      </c>
      <c r="P43" s="28">
        <f t="shared" si="3"/>
        <v>0</v>
      </c>
      <c r="Q43" s="28">
        <f>PRODUCT(NodeProb_WWL4!D35:G35)</f>
        <v>0</v>
      </c>
      <c r="R43" s="28">
        <f t="shared" si="7"/>
        <v>0</v>
      </c>
      <c r="S43" s="302"/>
    </row>
    <row r="44" spans="1:19" x14ac:dyDescent="0.25">
      <c r="A44" s="307"/>
      <c r="B44" s="25">
        <v>42</v>
      </c>
      <c r="D44" s="9">
        <v>1</v>
      </c>
      <c r="E44" s="25">
        <v>3</v>
      </c>
      <c r="F44" s="90">
        <f>($L$21*$B$73+$M$21*$B$74)*$B$107</f>
        <v>3.5714285714285712E-2</v>
      </c>
      <c r="G44" s="28">
        <f>($L$22*$B$68+$M$22*$B$71)*$B$109</f>
        <v>0.5</v>
      </c>
      <c r="H44" s="97">
        <f>($L$22*0+$M$22*0)*$B$107</f>
        <v>0</v>
      </c>
      <c r="I44" s="91">
        <f>($L$21*$B$73+$M$21*$B$74)*$B$109</f>
        <v>3.5714285714285712E-2</v>
      </c>
      <c r="J44" s="28">
        <f t="shared" si="0"/>
        <v>0</v>
      </c>
      <c r="K44" s="28">
        <f t="shared" si="1"/>
        <v>0.4642857142857143</v>
      </c>
      <c r="L44" s="108">
        <f t="shared" si="4"/>
        <v>3.8461538461538457E-2</v>
      </c>
      <c r="M44" s="30">
        <f t="shared" si="2"/>
        <v>0.96153846153846156</v>
      </c>
      <c r="N44" s="28">
        <f t="shared" si="5"/>
        <v>1.3736263736263735E-3</v>
      </c>
      <c r="O44" s="28">
        <f t="shared" si="6"/>
        <v>1.7857142857142856E-2</v>
      </c>
      <c r="P44" s="28">
        <f t="shared" si="3"/>
        <v>1.9230769230769228E-2</v>
      </c>
      <c r="Q44" s="28">
        <f>PRODUCT(NodeProb_WWL4!D39:G39)</f>
        <v>0.125</v>
      </c>
      <c r="R44" s="28">
        <f t="shared" si="7"/>
        <v>2.4038461538461535E-3</v>
      </c>
      <c r="S44" s="302"/>
    </row>
    <row r="45" spans="1:19" x14ac:dyDescent="0.25">
      <c r="A45" s="307"/>
      <c r="B45" s="25">
        <v>43</v>
      </c>
      <c r="D45" s="9">
        <v>2</v>
      </c>
      <c r="E45" s="25">
        <v>4</v>
      </c>
      <c r="F45" s="90">
        <f>($L$23*$B$71+$M$23*$B$68)*$B$108</f>
        <v>0.5</v>
      </c>
      <c r="G45" s="28">
        <f>($L$24*$B$74+$M$24*$B$73)*$B$110</f>
        <v>3.5714285714285712E-2</v>
      </c>
      <c r="H45" s="28">
        <f>($L$24*$B$74+$M$24*$B$73)*$B$108</f>
        <v>3.5714285714285712E-2</v>
      </c>
      <c r="I45" s="91">
        <f>($L$23*0+$M$23*0)*$B$110</f>
        <v>0</v>
      </c>
      <c r="J45" s="28">
        <f t="shared" si="0"/>
        <v>0.4642857142857143</v>
      </c>
      <c r="K45" s="28">
        <f t="shared" si="1"/>
        <v>0</v>
      </c>
      <c r="L45" s="108">
        <f t="shared" si="4"/>
        <v>0.96153846153846156</v>
      </c>
      <c r="M45" s="30">
        <f t="shared" si="2"/>
        <v>3.8461538461538436E-2</v>
      </c>
      <c r="N45" s="28">
        <f t="shared" si="5"/>
        <v>1.7857142857142856E-2</v>
      </c>
      <c r="O45" s="28">
        <f t="shared" si="6"/>
        <v>1.3736263736263735E-3</v>
      </c>
      <c r="P45" s="28">
        <f t="shared" si="3"/>
        <v>1.9230769230769228E-2</v>
      </c>
      <c r="Q45" s="28">
        <f>PRODUCT(NodeProb_WWL4!D43:G43)</f>
        <v>0.125</v>
      </c>
      <c r="R45" s="28">
        <f t="shared" si="7"/>
        <v>2.4038461538461535E-3</v>
      </c>
      <c r="S45" s="302"/>
    </row>
    <row r="46" spans="1:19" s="29" customFormat="1" x14ac:dyDescent="0.25">
      <c r="A46" s="307"/>
      <c r="B46" s="29">
        <v>44</v>
      </c>
      <c r="D46" s="58">
        <v>1</v>
      </c>
      <c r="E46" s="29">
        <v>3</v>
      </c>
      <c r="F46" s="92">
        <f>($L$25*$B$74+$M$25*$B$74)*$B$107</f>
        <v>0</v>
      </c>
      <c r="G46" s="30">
        <f>($L$26*1+$M$26*1)*$B$109</f>
        <v>1</v>
      </c>
      <c r="H46" s="30">
        <f>($L$26*0+$M$26*0)*$B$107</f>
        <v>0</v>
      </c>
      <c r="I46" s="93">
        <f>($L$25*$B$72+$M$25*$B$72)*$B$109</f>
        <v>0.75</v>
      </c>
      <c r="J46" s="28">
        <f t="shared" si="0"/>
        <v>0</v>
      </c>
      <c r="K46" s="28">
        <f t="shared" si="1"/>
        <v>1</v>
      </c>
      <c r="L46" s="108">
        <f t="shared" si="4"/>
        <v>0</v>
      </c>
      <c r="M46" s="30">
        <f t="shared" si="2"/>
        <v>1</v>
      </c>
      <c r="N46" s="28">
        <f t="shared" si="5"/>
        <v>0</v>
      </c>
      <c r="O46" s="28">
        <f t="shared" si="6"/>
        <v>0</v>
      </c>
      <c r="P46" s="30">
        <f t="shared" si="3"/>
        <v>0</v>
      </c>
      <c r="Q46" s="30">
        <f>PRODUCT(NodeProb_WWL4!D47:G47)</f>
        <v>0</v>
      </c>
      <c r="R46" s="30">
        <f t="shared" si="7"/>
        <v>0</v>
      </c>
      <c r="S46" s="302"/>
    </row>
    <row r="47" spans="1:19" x14ac:dyDescent="0.25">
      <c r="A47" s="307"/>
      <c r="B47" s="25">
        <v>45</v>
      </c>
      <c r="D47" s="9">
        <v>2</v>
      </c>
      <c r="E47" s="25">
        <v>3</v>
      </c>
      <c r="F47" s="88">
        <f>($L$27*1+$M$27*1)*$B$108</f>
        <v>1</v>
      </c>
      <c r="G47" s="82">
        <f>($L$28*$B$74+$M$28*$B$74)*$B$109</f>
        <v>0</v>
      </c>
      <c r="H47" s="82">
        <f>($L$28*$B$72+$M$28*$B$72)*$B$108</f>
        <v>0.75</v>
      </c>
      <c r="I47" s="89">
        <f>($L$27*0+$M$27*0)*$B$109</f>
        <v>0</v>
      </c>
      <c r="J47" s="28">
        <f t="shared" si="0"/>
        <v>1</v>
      </c>
      <c r="K47" s="28">
        <f t="shared" si="1"/>
        <v>0</v>
      </c>
      <c r="L47" s="108">
        <f t="shared" si="4"/>
        <v>1</v>
      </c>
      <c r="M47" s="30">
        <f t="shared" si="2"/>
        <v>0</v>
      </c>
      <c r="N47" s="28">
        <f t="shared" si="5"/>
        <v>0</v>
      </c>
      <c r="O47" s="28">
        <f t="shared" si="6"/>
        <v>0</v>
      </c>
      <c r="P47" s="28">
        <f t="shared" si="3"/>
        <v>0</v>
      </c>
      <c r="Q47" s="28">
        <f>PRODUCT(NodeProb_WWL4!D51:G51)</f>
        <v>0</v>
      </c>
      <c r="R47" s="28">
        <f t="shared" si="7"/>
        <v>0</v>
      </c>
      <c r="S47" s="302"/>
    </row>
    <row r="48" spans="1:19" x14ac:dyDescent="0.25">
      <c r="A48" s="307"/>
      <c r="B48" s="25">
        <v>46</v>
      </c>
      <c r="D48" s="9">
        <v>1</v>
      </c>
      <c r="E48" s="25">
        <v>4</v>
      </c>
      <c r="F48" s="90">
        <f>($L$29*$B$73+$M$29*$B$74)*$B$107</f>
        <v>3.5714285714285712E-2</v>
      </c>
      <c r="G48" s="28">
        <f>($L$30*$B$68+$M$30*$B$71)*$B$110</f>
        <v>0.5</v>
      </c>
      <c r="H48" s="97">
        <f>($L$30*0+$M$30*0)*$B$107</f>
        <v>0</v>
      </c>
      <c r="I48" s="91">
        <f>($L$29*$B$73+$M$29*$B$74)*$B$110</f>
        <v>3.5714285714285712E-2</v>
      </c>
      <c r="J48" s="28">
        <f t="shared" si="0"/>
        <v>0</v>
      </c>
      <c r="K48" s="28">
        <f t="shared" si="1"/>
        <v>0.4642857142857143</v>
      </c>
      <c r="L48" s="108">
        <f t="shared" si="4"/>
        <v>3.8461538461538457E-2</v>
      </c>
      <c r="M48" s="30">
        <f t="shared" si="2"/>
        <v>0.96153846153846156</v>
      </c>
      <c r="N48" s="28">
        <f t="shared" si="5"/>
        <v>1.3736263736263735E-3</v>
      </c>
      <c r="O48" s="28">
        <f t="shared" si="6"/>
        <v>1.7857142857142856E-2</v>
      </c>
      <c r="P48" s="28">
        <f t="shared" si="3"/>
        <v>1.9230769230769228E-2</v>
      </c>
      <c r="Q48" s="28">
        <f>PRODUCT(NodeProb_WWL4!D55:G55)</f>
        <v>0.125</v>
      </c>
      <c r="R48" s="28">
        <f t="shared" si="7"/>
        <v>2.4038461538461535E-3</v>
      </c>
      <c r="S48" s="302"/>
    </row>
    <row r="49" spans="1:19" x14ac:dyDescent="0.25">
      <c r="A49" s="307"/>
      <c r="B49" s="25">
        <v>47</v>
      </c>
      <c r="D49" s="9">
        <v>2</v>
      </c>
      <c r="E49" s="25">
        <v>3</v>
      </c>
      <c r="F49" s="90">
        <f>($L$31*$B$71+$M$31*$B$68)*$B$108</f>
        <v>0.5</v>
      </c>
      <c r="G49" s="28">
        <f>($L$32*$B$74+$M$32*$B$73)*$B$109</f>
        <v>3.5714285714285712E-2</v>
      </c>
      <c r="H49" s="28">
        <f>($L$32*$B$74+$M$32*$B$73)*$B$108</f>
        <v>3.5714285714285712E-2</v>
      </c>
      <c r="I49" s="91">
        <f>($L$31*0+$M$31*0)*$B$109</f>
        <v>0</v>
      </c>
      <c r="J49" s="28">
        <f t="shared" si="0"/>
        <v>0.4642857142857143</v>
      </c>
      <c r="K49" s="28">
        <f t="shared" si="1"/>
        <v>0</v>
      </c>
      <c r="L49" s="108">
        <f t="shared" si="4"/>
        <v>0.96153846153846156</v>
      </c>
      <c r="M49" s="30">
        <f t="shared" si="2"/>
        <v>3.8461538461538436E-2</v>
      </c>
      <c r="N49" s="28">
        <f t="shared" si="5"/>
        <v>1.7857142857142856E-2</v>
      </c>
      <c r="O49" s="28">
        <f t="shared" si="6"/>
        <v>1.3736263736263735E-3</v>
      </c>
      <c r="P49" s="28">
        <f t="shared" si="3"/>
        <v>1.9230769230769228E-2</v>
      </c>
      <c r="Q49" s="28">
        <f>PRODUCT(NodeProb_WWL4!D59:G59)</f>
        <v>0.125</v>
      </c>
      <c r="R49" s="28">
        <f t="shared" si="7"/>
        <v>2.4038461538461535E-3</v>
      </c>
      <c r="S49" s="302"/>
    </row>
    <row r="50" spans="1:19" s="29" customFormat="1" x14ac:dyDescent="0.25">
      <c r="A50" s="307"/>
      <c r="B50" s="29">
        <v>48</v>
      </c>
      <c r="D50" s="58">
        <v>1</v>
      </c>
      <c r="E50" s="29">
        <v>4</v>
      </c>
      <c r="F50" s="90">
        <f>($L$33*$B$74+$M$33*$B$74)*$B$107</f>
        <v>0</v>
      </c>
      <c r="G50" s="28">
        <f>($L$34*1+$M$34*1)*$B$110</f>
        <v>1</v>
      </c>
      <c r="H50" s="28">
        <f>($L$34*0+$M$34*0)*$B$107</f>
        <v>0</v>
      </c>
      <c r="I50" s="91">
        <f>($L$33*$B$72+$M$33*$B$72)*$B$110</f>
        <v>0.75</v>
      </c>
      <c r="J50" s="28">
        <f t="shared" si="0"/>
        <v>0</v>
      </c>
      <c r="K50" s="28">
        <f t="shared" si="1"/>
        <v>1</v>
      </c>
      <c r="L50" s="108">
        <f t="shared" si="4"/>
        <v>0</v>
      </c>
      <c r="M50" s="30">
        <f t="shared" si="2"/>
        <v>1</v>
      </c>
      <c r="N50" s="28">
        <f t="shared" si="5"/>
        <v>0</v>
      </c>
      <c r="O50" s="28">
        <f t="shared" si="6"/>
        <v>0</v>
      </c>
      <c r="P50" s="30">
        <f t="shared" si="3"/>
        <v>0</v>
      </c>
      <c r="Q50" s="30">
        <f>PRODUCT(NodeProb_WWL4!D63:G63)</f>
        <v>0</v>
      </c>
      <c r="R50" s="30">
        <f t="shared" si="7"/>
        <v>0</v>
      </c>
      <c r="S50" s="304"/>
    </row>
    <row r="51" spans="1:19" x14ac:dyDescent="0.25">
      <c r="A51" s="308" t="s">
        <v>57</v>
      </c>
      <c r="B51" s="25">
        <v>49</v>
      </c>
      <c r="D51" s="9">
        <v>2</v>
      </c>
      <c r="E51" s="25">
        <v>4</v>
      </c>
      <c r="F51" s="88">
        <f>$L$35*$J$3+$M$35*$J$4</f>
        <v>0</v>
      </c>
      <c r="G51" s="82">
        <f>$L$36*$K$5+$M$36*$K$6</f>
        <v>1.9230769230769228E-2</v>
      </c>
      <c r="H51" s="82">
        <f>$J$36</f>
        <v>0</v>
      </c>
      <c r="I51" s="89">
        <f>$K$35</f>
        <v>0</v>
      </c>
      <c r="J51" s="28">
        <f t="shared" si="0"/>
        <v>0</v>
      </c>
      <c r="K51" s="28">
        <f t="shared" si="1"/>
        <v>1.9230769230769228E-2</v>
      </c>
      <c r="L51" s="108">
        <f t="shared" si="4"/>
        <v>0</v>
      </c>
      <c r="M51" s="30">
        <f t="shared" si="2"/>
        <v>1</v>
      </c>
      <c r="N51" s="28">
        <f t="shared" si="5"/>
        <v>0</v>
      </c>
      <c r="O51" s="28">
        <f t="shared" si="6"/>
        <v>0</v>
      </c>
      <c r="P51" s="28">
        <f t="shared" si="3"/>
        <v>0</v>
      </c>
      <c r="Q51" s="28">
        <f>PRODUCT(NodeProb_WWL4!E3:G3)</f>
        <v>0.125</v>
      </c>
      <c r="R51" s="28">
        <f t="shared" si="7"/>
        <v>0</v>
      </c>
      <c r="S51" s="302">
        <f>SUM(R51:R58)</f>
        <v>0</v>
      </c>
    </row>
    <row r="52" spans="1:19" x14ac:dyDescent="0.25">
      <c r="A52" s="303"/>
      <c r="B52" s="25">
        <v>50</v>
      </c>
      <c r="D52" s="9">
        <v>2</v>
      </c>
      <c r="E52" s="25">
        <v>4</v>
      </c>
      <c r="F52" s="90">
        <f>$L$37*$J$7+$M$37*$J$8</f>
        <v>1.9230769230769218E-2</v>
      </c>
      <c r="G52" s="28">
        <f>$L$38*$K$9+$M$38*$K$10</f>
        <v>0</v>
      </c>
      <c r="H52" s="28">
        <f>$J$38</f>
        <v>0</v>
      </c>
      <c r="I52" s="91">
        <f>$K$37</f>
        <v>0</v>
      </c>
      <c r="J52" s="28">
        <f t="shared" si="0"/>
        <v>1.9230769230769218E-2</v>
      </c>
      <c r="K52" s="28">
        <f t="shared" si="1"/>
        <v>0</v>
      </c>
      <c r="L52" s="108">
        <f t="shared" si="4"/>
        <v>1</v>
      </c>
      <c r="M52" s="30">
        <f t="shared" si="2"/>
        <v>0</v>
      </c>
      <c r="N52" s="28">
        <f t="shared" si="5"/>
        <v>0</v>
      </c>
      <c r="O52" s="28">
        <f t="shared" si="6"/>
        <v>0</v>
      </c>
      <c r="P52" s="28">
        <f t="shared" si="3"/>
        <v>0</v>
      </c>
      <c r="Q52" s="28">
        <f>PRODUCT(NodeProb_WWL4!E11:G11)</f>
        <v>0.125</v>
      </c>
      <c r="R52" s="28">
        <f t="shared" si="7"/>
        <v>0</v>
      </c>
      <c r="S52" s="302"/>
    </row>
    <row r="53" spans="1:19" x14ac:dyDescent="0.25">
      <c r="A53" s="303"/>
      <c r="B53" s="25">
        <v>51</v>
      </c>
      <c r="D53" s="9">
        <v>2</v>
      </c>
      <c r="E53" s="25">
        <v>3</v>
      </c>
      <c r="F53" s="90">
        <f>$L$39*$J$11+$M$39*$J$12</f>
        <v>0</v>
      </c>
      <c r="G53" s="28">
        <f>$L$40*$K$13+$M$40*$K$14</f>
        <v>1.9230769230769228E-2</v>
      </c>
      <c r="H53" s="28">
        <f>$J$40</f>
        <v>0</v>
      </c>
      <c r="I53" s="91">
        <f>$K$39</f>
        <v>0</v>
      </c>
      <c r="J53" s="28">
        <f t="shared" si="0"/>
        <v>0</v>
      </c>
      <c r="K53" s="28">
        <f t="shared" si="1"/>
        <v>1.9230769230769228E-2</v>
      </c>
      <c r="L53" s="108">
        <f t="shared" si="4"/>
        <v>0</v>
      </c>
      <c r="M53" s="30">
        <f t="shared" si="2"/>
        <v>1</v>
      </c>
      <c r="N53" s="28">
        <f t="shared" si="5"/>
        <v>0</v>
      </c>
      <c r="O53" s="28">
        <f t="shared" si="6"/>
        <v>0</v>
      </c>
      <c r="P53" s="28">
        <f t="shared" si="3"/>
        <v>0</v>
      </c>
      <c r="Q53" s="28">
        <f>PRODUCT(NodeProb_WWL4!E19:G19)</f>
        <v>0.125</v>
      </c>
      <c r="R53" s="28">
        <f t="shared" si="7"/>
        <v>0</v>
      </c>
      <c r="S53" s="302"/>
    </row>
    <row r="54" spans="1:19" x14ac:dyDescent="0.25">
      <c r="A54" s="303"/>
      <c r="B54" s="25">
        <v>52</v>
      </c>
      <c r="D54" s="9">
        <v>2</v>
      </c>
      <c r="E54" s="25">
        <v>3</v>
      </c>
      <c r="F54" s="90">
        <f>$L$41*$J$15+$M$41*$J$16</f>
        <v>1.9230769230769218E-2</v>
      </c>
      <c r="G54" s="28">
        <f>$L$42*$K$17+$M$42*$K$18</f>
        <v>0</v>
      </c>
      <c r="H54" s="28">
        <f>$J$42</f>
        <v>0</v>
      </c>
      <c r="I54" s="91">
        <f>$K$41</f>
        <v>0</v>
      </c>
      <c r="J54" s="28">
        <f t="shared" si="0"/>
        <v>1.9230769230769218E-2</v>
      </c>
      <c r="K54" s="28">
        <f t="shared" si="1"/>
        <v>0</v>
      </c>
      <c r="L54" s="108">
        <f t="shared" si="4"/>
        <v>1</v>
      </c>
      <c r="M54" s="30">
        <f t="shared" si="2"/>
        <v>0</v>
      </c>
      <c r="N54" s="28">
        <f t="shared" si="5"/>
        <v>0</v>
      </c>
      <c r="O54" s="28">
        <f t="shared" si="6"/>
        <v>0</v>
      </c>
      <c r="P54" s="28">
        <f t="shared" si="3"/>
        <v>0</v>
      </c>
      <c r="Q54" s="28">
        <f>PRODUCT(NodeProb_WWL4!E27:G27)</f>
        <v>0.125</v>
      </c>
      <c r="R54" s="28">
        <f t="shared" si="7"/>
        <v>0</v>
      </c>
      <c r="S54" s="302"/>
    </row>
    <row r="55" spans="1:19" x14ac:dyDescent="0.25">
      <c r="A55" s="303"/>
      <c r="B55" s="25">
        <v>53</v>
      </c>
      <c r="D55" s="9">
        <v>1</v>
      </c>
      <c r="E55" s="25">
        <v>4</v>
      </c>
      <c r="F55" s="90">
        <f>$L$43*$J$19+$M$43*$J$20</f>
        <v>0</v>
      </c>
      <c r="G55" s="28">
        <f>$L$44*$K$21+$M$44*$K$22</f>
        <v>1.9230769230769228E-2</v>
      </c>
      <c r="H55" s="28">
        <f>$J$44</f>
        <v>0</v>
      </c>
      <c r="I55" s="91">
        <f>$K$43</f>
        <v>0</v>
      </c>
      <c r="J55" s="28">
        <f t="shared" si="0"/>
        <v>0</v>
      </c>
      <c r="K55" s="28">
        <f t="shared" si="1"/>
        <v>1.9230769230769228E-2</v>
      </c>
      <c r="L55" s="108">
        <f t="shared" si="4"/>
        <v>0</v>
      </c>
      <c r="M55" s="30">
        <f t="shared" si="2"/>
        <v>1</v>
      </c>
      <c r="N55" s="28">
        <f t="shared" si="5"/>
        <v>0</v>
      </c>
      <c r="O55" s="28">
        <f t="shared" si="6"/>
        <v>0</v>
      </c>
      <c r="P55" s="28">
        <f t="shared" si="3"/>
        <v>0</v>
      </c>
      <c r="Q55" s="28">
        <f>PRODUCT(NodeProb_WWL4!E35:G35)</f>
        <v>0.125</v>
      </c>
      <c r="R55" s="28">
        <f t="shared" si="7"/>
        <v>0</v>
      </c>
      <c r="S55" s="302"/>
    </row>
    <row r="56" spans="1:19" x14ac:dyDescent="0.25">
      <c r="A56" s="303"/>
      <c r="B56" s="25">
        <v>54</v>
      </c>
      <c r="D56" s="9">
        <v>1</v>
      </c>
      <c r="E56" s="25">
        <v>4</v>
      </c>
      <c r="F56" s="90">
        <f>$L$45*$J$23+$M$45*$J$24</f>
        <v>1.9230769230769218E-2</v>
      </c>
      <c r="G56" s="28">
        <f>$L$46*$K$25+$M$46*$K$26</f>
        <v>0</v>
      </c>
      <c r="H56" s="28">
        <f>$J$46</f>
        <v>0</v>
      </c>
      <c r="I56" s="91">
        <f>$K$45</f>
        <v>0</v>
      </c>
      <c r="J56" s="28">
        <f t="shared" si="0"/>
        <v>1.9230769230769218E-2</v>
      </c>
      <c r="K56" s="28">
        <f t="shared" si="1"/>
        <v>0</v>
      </c>
      <c r="L56" s="108">
        <f t="shared" si="4"/>
        <v>1</v>
      </c>
      <c r="M56" s="30">
        <f t="shared" si="2"/>
        <v>0</v>
      </c>
      <c r="N56" s="28">
        <f t="shared" si="5"/>
        <v>0</v>
      </c>
      <c r="O56" s="28">
        <f t="shared" si="6"/>
        <v>0</v>
      </c>
      <c r="P56" s="28">
        <f t="shared" si="3"/>
        <v>0</v>
      </c>
      <c r="Q56" s="28">
        <f>PRODUCT(NodeProb_WWL4!E43:G43)</f>
        <v>0.125</v>
      </c>
      <c r="R56" s="28">
        <f t="shared" si="7"/>
        <v>0</v>
      </c>
      <c r="S56" s="302"/>
    </row>
    <row r="57" spans="1:19" x14ac:dyDescent="0.25">
      <c r="A57" s="303"/>
      <c r="B57" s="25">
        <v>55</v>
      </c>
      <c r="D57" s="9">
        <v>1</v>
      </c>
      <c r="E57" s="25">
        <v>3</v>
      </c>
      <c r="F57" s="90">
        <f>$L$47*$J$27+$M$47*$J$28</f>
        <v>0</v>
      </c>
      <c r="G57" s="28">
        <f>$L$48*$K$29+$M$48*$K$30</f>
        <v>1.9230769230769228E-2</v>
      </c>
      <c r="H57" s="28">
        <f>$J$48</f>
        <v>0</v>
      </c>
      <c r="I57" s="91">
        <f>$K$47</f>
        <v>0</v>
      </c>
      <c r="J57" s="28">
        <f t="shared" si="0"/>
        <v>0</v>
      </c>
      <c r="K57" s="28">
        <f t="shared" si="1"/>
        <v>1.9230769230769228E-2</v>
      </c>
      <c r="L57" s="108">
        <f t="shared" si="4"/>
        <v>0</v>
      </c>
      <c r="M57" s="30">
        <f t="shared" si="2"/>
        <v>1</v>
      </c>
      <c r="N57" s="28">
        <f t="shared" si="5"/>
        <v>0</v>
      </c>
      <c r="O57" s="28">
        <f t="shared" si="6"/>
        <v>0</v>
      </c>
      <c r="P57" s="28">
        <f t="shared" si="3"/>
        <v>0</v>
      </c>
      <c r="Q57" s="28">
        <f>PRODUCT(NodeProb_WWL4!E51:G51)</f>
        <v>0.125</v>
      </c>
      <c r="R57" s="28">
        <f t="shared" si="7"/>
        <v>0</v>
      </c>
      <c r="S57" s="302"/>
    </row>
    <row r="58" spans="1:19" s="29" customFormat="1" x14ac:dyDescent="0.25">
      <c r="A58" s="309"/>
      <c r="B58" s="29">
        <v>56</v>
      </c>
      <c r="D58" s="58">
        <v>1</v>
      </c>
      <c r="E58" s="29">
        <v>3</v>
      </c>
      <c r="F58" s="92">
        <f>$L$49*$J$31+$M$49*$J$32</f>
        <v>1.9230769230769218E-2</v>
      </c>
      <c r="G58" s="28">
        <f>$L$50*$K$33+$M$50*$K$34</f>
        <v>0</v>
      </c>
      <c r="H58" s="28">
        <f>$J$50</f>
        <v>0</v>
      </c>
      <c r="I58" s="91">
        <f>$K$49</f>
        <v>0</v>
      </c>
      <c r="J58" s="28">
        <f t="shared" si="0"/>
        <v>1.9230769230769218E-2</v>
      </c>
      <c r="K58" s="28">
        <f t="shared" si="1"/>
        <v>0</v>
      </c>
      <c r="L58" s="108">
        <f t="shared" si="4"/>
        <v>1</v>
      </c>
      <c r="M58" s="30">
        <f t="shared" si="2"/>
        <v>0</v>
      </c>
      <c r="N58" s="28">
        <f t="shared" si="5"/>
        <v>0</v>
      </c>
      <c r="O58" s="28">
        <f t="shared" si="6"/>
        <v>0</v>
      </c>
      <c r="P58" s="30">
        <f t="shared" si="3"/>
        <v>0</v>
      </c>
      <c r="Q58" s="30">
        <f>PRODUCT(NodeProb_WWL4!E59:G59)</f>
        <v>0.125</v>
      </c>
      <c r="R58" s="30">
        <f t="shared" si="7"/>
        <v>0</v>
      </c>
      <c r="S58" s="304"/>
    </row>
    <row r="59" spans="1:19" x14ac:dyDescent="0.25">
      <c r="A59" s="308" t="s">
        <v>58</v>
      </c>
      <c r="B59" s="25">
        <v>57</v>
      </c>
      <c r="D59" s="9">
        <v>1</v>
      </c>
      <c r="E59" s="25">
        <v>3</v>
      </c>
      <c r="F59" s="88">
        <f>$L$51*$J$35+$M$51*($L$36*$J$5+$M$36*$J$6)</f>
        <v>0.50961538461538458</v>
      </c>
      <c r="G59" s="82">
        <f>$L$52*($L$37*$K$7+$M$37*$K$8)+$M$52*$K$38</f>
        <v>0.50961538461538458</v>
      </c>
      <c r="H59" s="82">
        <f>$L$52*$J$37+$M$52*($L$38*$J$9+$M$38*$J$10)</f>
        <v>0.4642857142857143</v>
      </c>
      <c r="I59" s="89">
        <f>$L$51*($L$35*$K$3+$M$35*$K$4)+$M$51*$K$36</f>
        <v>0.4642857142857143</v>
      </c>
      <c r="J59" s="28">
        <f t="shared" si="0"/>
        <v>0.4642857142857143</v>
      </c>
      <c r="K59" s="28">
        <f t="shared" si="1"/>
        <v>0.4642857142857143</v>
      </c>
      <c r="L59" s="108">
        <f t="shared" si="4"/>
        <v>0.5</v>
      </c>
      <c r="M59" s="30">
        <f t="shared" si="2"/>
        <v>0.5</v>
      </c>
      <c r="N59" s="28">
        <f t="shared" si="5"/>
        <v>2.266483516483514E-2</v>
      </c>
      <c r="O59" s="28">
        <f t="shared" si="6"/>
        <v>2.266483516483514E-2</v>
      </c>
      <c r="P59" s="28">
        <f t="shared" si="3"/>
        <v>4.532967032967028E-2</v>
      </c>
      <c r="Q59" s="28">
        <f>PRODUCT(NodeProb_WWL4!F3:G3)</f>
        <v>0.25</v>
      </c>
      <c r="R59" s="28">
        <f t="shared" si="7"/>
        <v>1.133241758241757E-2</v>
      </c>
      <c r="S59" s="302">
        <f>SUM(R59:R62)</f>
        <v>4.532967032967028E-2</v>
      </c>
    </row>
    <row r="60" spans="1:19" x14ac:dyDescent="0.25">
      <c r="A60" s="303"/>
      <c r="B60" s="25">
        <v>58</v>
      </c>
      <c r="D60" s="9">
        <v>1</v>
      </c>
      <c r="E60" s="25">
        <v>4</v>
      </c>
      <c r="F60" s="90">
        <f>$L$53*$J$39+$M$53*($L$40*$J$13+$M$40*$J$14)</f>
        <v>0.50961538461538458</v>
      </c>
      <c r="G60" s="28">
        <f>$L$54*($L$41*$K$15+$M$41*$K$16)+$M$54*$K$42</f>
        <v>0.50961538461538458</v>
      </c>
      <c r="H60" s="28">
        <f>$L$54*$J$41+$M$54*($L$42*$J$17+$M$42*$J$18)</f>
        <v>0.4642857142857143</v>
      </c>
      <c r="I60" s="91">
        <f>$L$53*($L$39*$K$11+$M$39*$K$12)+$M$53*$K$40</f>
        <v>0.4642857142857143</v>
      </c>
      <c r="J60" s="28">
        <f t="shared" si="0"/>
        <v>0.4642857142857143</v>
      </c>
      <c r="K60" s="28">
        <f t="shared" si="1"/>
        <v>0.4642857142857143</v>
      </c>
      <c r="L60" s="108">
        <f t="shared" si="4"/>
        <v>0.5</v>
      </c>
      <c r="M60" s="30">
        <f t="shared" si="2"/>
        <v>0.5</v>
      </c>
      <c r="N60" s="28">
        <f t="shared" si="5"/>
        <v>2.266483516483514E-2</v>
      </c>
      <c r="O60" s="28">
        <f t="shared" si="6"/>
        <v>2.266483516483514E-2</v>
      </c>
      <c r="P60" s="28">
        <f t="shared" si="3"/>
        <v>4.532967032967028E-2</v>
      </c>
      <c r="Q60" s="28">
        <f>PRODUCT(NodeProb_WWL4!F19:G19)</f>
        <v>0.25</v>
      </c>
      <c r="R60" s="28">
        <f t="shared" si="7"/>
        <v>1.133241758241757E-2</v>
      </c>
      <c r="S60" s="302"/>
    </row>
    <row r="61" spans="1:19" x14ac:dyDescent="0.25">
      <c r="A61" s="303"/>
      <c r="B61" s="25">
        <v>59</v>
      </c>
      <c r="D61" s="9">
        <v>2</v>
      </c>
      <c r="E61" s="25">
        <v>3</v>
      </c>
      <c r="F61" s="90">
        <f>$L$55*$J$43+$M$55*($L$44*$J$21+$M$44*$J$22)</f>
        <v>0.50961538461538458</v>
      </c>
      <c r="G61" s="28">
        <f>$L$56*($L$45*$K$23+$M$45*$K$24)+$M$56*$K$46</f>
        <v>0.50961538461538458</v>
      </c>
      <c r="H61" s="28">
        <f>$L$56*$J$45+$M$56*($L$46*$J$25+$M$46*$J$26)</f>
        <v>0.4642857142857143</v>
      </c>
      <c r="I61" s="91">
        <f>$L$55*($L$43*$K$19+$M$43*$K$20)+$M$55*$K$44</f>
        <v>0.4642857142857143</v>
      </c>
      <c r="J61" s="28">
        <f t="shared" si="0"/>
        <v>0.4642857142857143</v>
      </c>
      <c r="K61" s="28">
        <f t="shared" si="1"/>
        <v>0.4642857142857143</v>
      </c>
      <c r="L61" s="108">
        <f t="shared" si="4"/>
        <v>0.5</v>
      </c>
      <c r="M61" s="30">
        <f t="shared" si="2"/>
        <v>0.5</v>
      </c>
      <c r="N61" s="28">
        <f t="shared" si="5"/>
        <v>2.266483516483514E-2</v>
      </c>
      <c r="O61" s="28">
        <f t="shared" si="6"/>
        <v>2.266483516483514E-2</v>
      </c>
      <c r="P61" s="28">
        <f t="shared" si="3"/>
        <v>4.532967032967028E-2</v>
      </c>
      <c r="Q61" s="28">
        <f>PRODUCT(NodeProb_WWL4!F35:G35)</f>
        <v>0.25</v>
      </c>
      <c r="R61" s="28">
        <f t="shared" si="7"/>
        <v>1.133241758241757E-2</v>
      </c>
      <c r="S61" s="302"/>
    </row>
    <row r="62" spans="1:19" s="29" customFormat="1" x14ac:dyDescent="0.25">
      <c r="A62" s="309"/>
      <c r="B62" s="29">
        <v>60</v>
      </c>
      <c r="D62" s="58">
        <v>2</v>
      </c>
      <c r="E62" s="29">
        <v>4</v>
      </c>
      <c r="F62" s="92">
        <f>$L$57*$J$47+$M$57*($L$48*$J$29+$M$48*$J$30)</f>
        <v>0.50961538461538458</v>
      </c>
      <c r="G62" s="28">
        <f>$L$58*($L$49*$K$31+$M$49*$K$32)+$M$58*$K$50</f>
        <v>0.50961538461538458</v>
      </c>
      <c r="H62" s="28">
        <f>$L$58*$J$49+$M$58*($L$50*$J$33+$M$50*$J$34)</f>
        <v>0.4642857142857143</v>
      </c>
      <c r="I62" s="91">
        <f>$L$57*($L$47*$K$27+$M$47*$K$28)+$M$57*$K$48</f>
        <v>0.4642857142857143</v>
      </c>
      <c r="J62" s="28">
        <f t="shared" si="0"/>
        <v>0.4642857142857143</v>
      </c>
      <c r="K62" s="28">
        <f t="shared" si="1"/>
        <v>0.4642857142857143</v>
      </c>
      <c r="L62" s="108">
        <f t="shared" si="4"/>
        <v>0.5</v>
      </c>
      <c r="M62" s="30">
        <f t="shared" si="2"/>
        <v>0.5</v>
      </c>
      <c r="N62" s="28">
        <f t="shared" si="5"/>
        <v>2.266483516483514E-2</v>
      </c>
      <c r="O62" s="28">
        <f t="shared" si="6"/>
        <v>2.266483516483514E-2</v>
      </c>
      <c r="P62" s="30">
        <f t="shared" si="3"/>
        <v>4.532967032967028E-2</v>
      </c>
      <c r="Q62" s="30">
        <f>PRODUCT(NodeProb_WWL4!F51:G51)</f>
        <v>0.25</v>
      </c>
      <c r="R62" s="30">
        <f t="shared" si="7"/>
        <v>1.133241758241757E-2</v>
      </c>
      <c r="S62" s="304"/>
    </row>
    <row r="63" spans="1:19" x14ac:dyDescent="0.25">
      <c r="A63" s="308" t="s">
        <v>59</v>
      </c>
      <c r="B63" s="25">
        <v>61</v>
      </c>
      <c r="D63" s="9">
        <v>3</v>
      </c>
      <c r="E63" s="25">
        <v>4</v>
      </c>
      <c r="F63" s="98">
        <f>$K$59</f>
        <v>0.4642857142857143</v>
      </c>
      <c r="G63" s="99">
        <f>$K$60</f>
        <v>0.4642857142857143</v>
      </c>
      <c r="H63" s="99">
        <f>$L$60*$K$53+$M$60*$K$54</f>
        <v>9.6153846153846142E-3</v>
      </c>
      <c r="I63" s="100">
        <f>$L$59*$K$51+$M$59*$K$52</f>
        <v>9.6153846153846142E-3</v>
      </c>
      <c r="J63" s="28">
        <f t="shared" si="0"/>
        <v>9.6153846153846367E-3</v>
      </c>
      <c r="K63" s="28">
        <f t="shared" si="1"/>
        <v>9.6153846153846142E-3</v>
      </c>
      <c r="L63" s="108">
        <f t="shared" si="4"/>
        <v>0.5</v>
      </c>
      <c r="M63" s="30">
        <f t="shared" si="2"/>
        <v>0.5</v>
      </c>
      <c r="N63" s="28">
        <f t="shared" si="5"/>
        <v>0.22733516483516483</v>
      </c>
      <c r="O63" s="28">
        <f t="shared" si="6"/>
        <v>0.22733516483516483</v>
      </c>
      <c r="P63" s="28">
        <f t="shared" si="3"/>
        <v>0.45467032967032966</v>
      </c>
      <c r="Q63" s="28">
        <f>NodeProb_WWL4!G3</f>
        <v>0.5</v>
      </c>
      <c r="R63" s="28">
        <f t="shared" si="7"/>
        <v>0.22733516483516483</v>
      </c>
      <c r="S63" s="302">
        <f>SUM(R63:R64)</f>
        <v>0.45467032967032966</v>
      </c>
    </row>
    <row r="64" spans="1:19" s="29" customFormat="1" x14ac:dyDescent="0.25">
      <c r="A64" s="309"/>
      <c r="B64" s="29">
        <v>62</v>
      </c>
      <c r="D64" s="58">
        <v>3</v>
      </c>
      <c r="E64" s="29">
        <v>4</v>
      </c>
      <c r="F64" s="101">
        <f>$K$61</f>
        <v>0.4642857142857143</v>
      </c>
      <c r="G64" s="75">
        <f>$K$62</f>
        <v>0.4642857142857143</v>
      </c>
      <c r="H64" s="75">
        <f>$L$62*$K$57+$M$62*$K$58</f>
        <v>9.6153846153846142E-3</v>
      </c>
      <c r="I64" s="102">
        <f>$L$61*$K$55+$M$61*$K$56</f>
        <v>9.6153846153846142E-3</v>
      </c>
      <c r="J64" s="28">
        <f t="shared" si="0"/>
        <v>9.6153846153846367E-3</v>
      </c>
      <c r="K64" s="28">
        <f t="shared" si="1"/>
        <v>9.6153846153846142E-3</v>
      </c>
      <c r="L64" s="108">
        <f t="shared" si="4"/>
        <v>0.5</v>
      </c>
      <c r="M64" s="30">
        <f t="shared" si="2"/>
        <v>0.5</v>
      </c>
      <c r="N64" s="28">
        <f t="shared" si="5"/>
        <v>0.22733516483516483</v>
      </c>
      <c r="O64" s="28">
        <f t="shared" si="6"/>
        <v>0.22733516483516483</v>
      </c>
      <c r="P64" s="30">
        <f t="shared" si="3"/>
        <v>0.45467032967032966</v>
      </c>
      <c r="Q64" s="30">
        <f>NodeProb_WWL4!G35</f>
        <v>0.5</v>
      </c>
      <c r="R64" s="30">
        <f t="shared" si="7"/>
        <v>0.22733516483516483</v>
      </c>
      <c r="S64" s="302"/>
    </row>
    <row r="65" spans="1:19" s="29" customFormat="1" x14ac:dyDescent="0.25">
      <c r="A65" s="171" t="s">
        <v>60</v>
      </c>
      <c r="B65" s="29">
        <v>63</v>
      </c>
      <c r="D65" s="29">
        <v>1</v>
      </c>
      <c r="E65" s="29">
        <v>2</v>
      </c>
      <c r="F65" s="101">
        <f>$L$63*$J$59+$M$63*$J$60</f>
        <v>0.4642857142857143</v>
      </c>
      <c r="G65" s="75">
        <f>$L$64*$J$61+$M$64*$J$62</f>
        <v>0.4642857142857143</v>
      </c>
      <c r="H65" s="75">
        <f>$L$64*($L$61*$J$55+$M$61*$J$56)+$M$64*($L$62*$J$57+$M$62*$J$58)</f>
        <v>9.615384615384609E-3</v>
      </c>
      <c r="I65" s="102">
        <f>$L$63*($L$59*$J$51+$M$59*$J$52)+$M$63*($L$60*$J$53+$M$60*$J$54)</f>
        <v>9.615384615384609E-3</v>
      </c>
      <c r="J65" s="28">
        <f t="shared" si="0"/>
        <v>9.6153846153845812E-3</v>
      </c>
      <c r="K65" s="28">
        <f t="shared" si="1"/>
        <v>9.615384615384609E-3</v>
      </c>
      <c r="L65" s="108">
        <f t="shared" si="4"/>
        <v>0.5</v>
      </c>
      <c r="M65" s="30">
        <f t="shared" si="2"/>
        <v>0.5</v>
      </c>
      <c r="N65" s="28">
        <f t="shared" si="5"/>
        <v>0.22733516483516486</v>
      </c>
      <c r="O65" s="28">
        <f t="shared" si="6"/>
        <v>0.22733516483516486</v>
      </c>
      <c r="P65" s="30">
        <f t="shared" si="3"/>
        <v>0.45467032967032972</v>
      </c>
      <c r="Q65" s="30">
        <v>1</v>
      </c>
      <c r="R65" s="30">
        <f t="shared" si="7"/>
        <v>0.45467032967032972</v>
      </c>
      <c r="S65" s="76">
        <f>R65</f>
        <v>0.45467032967032972</v>
      </c>
    </row>
    <row r="66" spans="1:19" x14ac:dyDescent="0.25">
      <c r="R66" s="24" t="s">
        <v>17</v>
      </c>
      <c r="S66" s="31">
        <f>SUM(S3:S65)</f>
        <v>1.4615384615384617</v>
      </c>
    </row>
    <row r="67" spans="1:19" ht="16.5" thickBot="1" x14ac:dyDescent="0.3"/>
    <row r="68" spans="1:19" x14ac:dyDescent="0.25">
      <c r="A68" s="32" t="s">
        <v>22</v>
      </c>
      <c r="B68" s="54">
        <f>CONTROL!D3</f>
        <v>0.5</v>
      </c>
    </row>
    <row r="69" spans="1:19" ht="16.5" thickBot="1" x14ac:dyDescent="0.3">
      <c r="A69" s="33" t="s">
        <v>23</v>
      </c>
      <c r="B69" s="56">
        <f>CONTROL!D4</f>
        <v>0</v>
      </c>
    </row>
    <row r="70" spans="1:19" ht="16.5" thickBot="1" x14ac:dyDescent="0.3"/>
    <row r="71" spans="1:19" x14ac:dyDescent="0.25">
      <c r="A71" s="10" t="s">
        <v>27</v>
      </c>
      <c r="B71" s="11">
        <f>(1+$B$68+$B$69)/3</f>
        <v>0.5</v>
      </c>
      <c r="D71" s="110">
        <f>B71</f>
        <v>0.5</v>
      </c>
    </row>
    <row r="72" spans="1:19" x14ac:dyDescent="0.25">
      <c r="A72" s="14" t="s">
        <v>28</v>
      </c>
      <c r="B72" s="15">
        <f>(1+$B$68)/2</f>
        <v>0.75</v>
      </c>
      <c r="D72" s="110">
        <f>B72</f>
        <v>0.75</v>
      </c>
    </row>
    <row r="73" spans="1:19" x14ac:dyDescent="0.25">
      <c r="A73" s="16" t="s">
        <v>21</v>
      </c>
      <c r="B73" s="15">
        <f>($B$68+$B$69)/3</f>
        <v>0.16666666666666666</v>
      </c>
      <c r="D73" s="110">
        <f>B73</f>
        <v>0.16666666666666666</v>
      </c>
    </row>
    <row r="74" spans="1:19" ht="16.5" thickBot="1" x14ac:dyDescent="0.3">
      <c r="A74" s="18" t="s">
        <v>29</v>
      </c>
      <c r="B74" s="34">
        <f>$B$69/2</f>
        <v>0</v>
      </c>
    </row>
    <row r="76" spans="1:19" ht="16.5" thickBot="1" x14ac:dyDescent="0.3"/>
    <row r="77" spans="1:19" x14ac:dyDescent="0.25">
      <c r="A77" s="32" t="s">
        <v>32</v>
      </c>
      <c r="B77" s="37"/>
      <c r="C77" s="37" t="s">
        <v>33</v>
      </c>
      <c r="D77" s="54">
        <f>$J$65</f>
        <v>9.6153846153845812E-3</v>
      </c>
      <c r="H77" s="109"/>
      <c r="I77" s="111"/>
    </row>
    <row r="78" spans="1:19" x14ac:dyDescent="0.25">
      <c r="A78" s="43"/>
      <c r="C78" s="25" t="s">
        <v>34</v>
      </c>
      <c r="D78" s="55">
        <f>$K$65</f>
        <v>9.615384615384609E-3</v>
      </c>
    </row>
    <row r="79" spans="1:19" x14ac:dyDescent="0.25">
      <c r="A79" s="43"/>
      <c r="C79" s="25" t="s">
        <v>35</v>
      </c>
      <c r="D79" s="55">
        <f>$L$65*$J$63+$M$65*$J$64</f>
        <v>9.6153846153846367E-3</v>
      </c>
    </row>
    <row r="80" spans="1:19" ht="16.5" thickBot="1" x14ac:dyDescent="0.3">
      <c r="A80" s="33"/>
      <c r="B80" s="53"/>
      <c r="C80" s="53" t="s">
        <v>36</v>
      </c>
      <c r="D80" s="56">
        <f>$L$65*$K$63+$M$65*$K$64</f>
        <v>9.6153846153846142E-3</v>
      </c>
    </row>
    <row r="81" spans="1:16" ht="16.5" thickBot="1" x14ac:dyDescent="0.3"/>
    <row r="82" spans="1:16" ht="18" x14ac:dyDescent="0.25">
      <c r="A82" s="49" t="s">
        <v>37</v>
      </c>
      <c r="B82" s="50" t="s">
        <v>8</v>
      </c>
      <c r="C82" s="51" t="s">
        <v>53</v>
      </c>
      <c r="D82" s="37"/>
      <c r="E82" s="37" t="s">
        <v>38</v>
      </c>
      <c r="F82" s="52">
        <f>AVERAGE(B83:B86)</f>
        <v>9.6153846153846107E-3</v>
      </c>
    </row>
    <row r="83" spans="1:16" x14ac:dyDescent="0.25">
      <c r="A83" s="40" t="s">
        <v>5</v>
      </c>
      <c r="B83" s="31">
        <f>D77</f>
        <v>9.6153846153845812E-3</v>
      </c>
      <c r="C83" s="28">
        <f>(B83-$F$82)*(B83-$F$82)</f>
        <v>8.6967774051236119E-34</v>
      </c>
      <c r="F83" s="41"/>
    </row>
    <row r="84" spans="1:16" x14ac:dyDescent="0.25">
      <c r="A84" s="40" t="s">
        <v>4</v>
      </c>
      <c r="B84" s="31">
        <f>D78</f>
        <v>9.615384615384609E-3</v>
      </c>
      <c r="C84" s="28">
        <f>(B84-$F$82)*(B84-$F$82)</f>
        <v>3.009265538105056E-36</v>
      </c>
      <c r="F84" s="41"/>
    </row>
    <row r="85" spans="1:16" x14ac:dyDescent="0.25">
      <c r="A85" s="40" t="s">
        <v>3</v>
      </c>
      <c r="B85" s="31">
        <f>D79</f>
        <v>9.6153846153846367E-3</v>
      </c>
      <c r="C85" s="28">
        <f>(B85-$F$82)*(B85-$F$82)</f>
        <v>6.770847460736376E-34</v>
      </c>
      <c r="F85" s="41"/>
    </row>
    <row r="86" spans="1:16" x14ac:dyDescent="0.25">
      <c r="A86" s="40" t="s">
        <v>2</v>
      </c>
      <c r="B86" s="31">
        <f>D80</f>
        <v>9.6153846153846142E-3</v>
      </c>
      <c r="C86" s="28">
        <f>(B86-$F$82)*(B86-$F$82)</f>
        <v>1.2037062152420224E-35</v>
      </c>
      <c r="F86" s="41"/>
    </row>
    <row r="87" spans="1:16" x14ac:dyDescent="0.25">
      <c r="A87" s="43"/>
      <c r="B87" s="24" t="s">
        <v>39</v>
      </c>
      <c r="C87" s="28">
        <f>SUM(C83:C86)</f>
        <v>1.5618088142765241E-33</v>
      </c>
      <c r="F87" s="41"/>
    </row>
    <row r="88" spans="1:16" x14ac:dyDescent="0.25">
      <c r="A88" s="44"/>
      <c r="B88" s="24" t="s">
        <v>40</v>
      </c>
      <c r="C88" s="28">
        <f>C87/4</f>
        <v>3.9045220356913102E-34</v>
      </c>
      <c r="F88" s="41"/>
    </row>
    <row r="89" spans="1:16" x14ac:dyDescent="0.25">
      <c r="A89" s="43"/>
      <c r="B89" s="24" t="s">
        <v>41</v>
      </c>
      <c r="C89" s="28">
        <f>SQRT(C88)</f>
        <v>1.9759863450164098E-17</v>
      </c>
      <c r="F89" s="41"/>
    </row>
    <row r="90" spans="1:16" ht="16.5" thickBot="1" x14ac:dyDescent="0.3">
      <c r="A90" s="33"/>
      <c r="B90" s="45" t="s">
        <v>42</v>
      </c>
      <c r="C90" s="46">
        <f>IF($F$82=0,0,$C$89/$F$82)</f>
        <v>2.0550257988170673E-15</v>
      </c>
      <c r="D90" s="53"/>
      <c r="E90" s="53"/>
      <c r="F90" s="48"/>
    </row>
    <row r="91" spans="1:16" ht="16.5" thickBot="1" x14ac:dyDescent="0.3"/>
    <row r="92" spans="1:16" ht="18.75" x14ac:dyDescent="0.3">
      <c r="A92" s="57" t="s">
        <v>54</v>
      </c>
      <c r="B92" s="37"/>
      <c r="C92" s="38"/>
      <c r="D92" s="38"/>
      <c r="E92" s="38"/>
      <c r="F92" s="39"/>
      <c r="N92" s="25"/>
      <c r="O92" s="25"/>
      <c r="P92" s="25"/>
    </row>
    <row r="93" spans="1:16" ht="18" x14ac:dyDescent="0.25">
      <c r="A93" s="40" t="s">
        <v>37</v>
      </c>
      <c r="B93" s="24" t="s">
        <v>8</v>
      </c>
      <c r="C93" s="35" t="s">
        <v>53</v>
      </c>
      <c r="D93" s="27"/>
      <c r="E93" s="27"/>
      <c r="F93" s="41"/>
      <c r="N93" s="25"/>
      <c r="O93" s="25"/>
      <c r="P93" s="25"/>
    </row>
    <row r="94" spans="1:16" x14ac:dyDescent="0.25">
      <c r="A94" s="40" t="s">
        <v>5</v>
      </c>
      <c r="B94" s="31">
        <f>ROUND(D77,15)</f>
        <v>9.6153846153849993E-3</v>
      </c>
      <c r="C94" s="28">
        <f>(B94-$F$94)*(B94-$F$94)</f>
        <v>0</v>
      </c>
      <c r="D94" s="27"/>
      <c r="E94" s="25" t="s">
        <v>38</v>
      </c>
      <c r="F94" s="42">
        <f>AVERAGE(B94:B97)</f>
        <v>9.6153846153849993E-3</v>
      </c>
      <c r="N94" s="25"/>
      <c r="O94" s="25"/>
      <c r="P94" s="25"/>
    </row>
    <row r="95" spans="1:16" x14ac:dyDescent="0.25">
      <c r="A95" s="40" t="s">
        <v>4</v>
      </c>
      <c r="B95" s="31">
        <f>ROUND(D78,15)</f>
        <v>9.6153846153849993E-3</v>
      </c>
      <c r="C95" s="28">
        <f>(B95-$F$94)*(B95-$F$94)</f>
        <v>0</v>
      </c>
      <c r="D95" s="27"/>
      <c r="E95" s="27"/>
      <c r="F95" s="41"/>
      <c r="N95" s="25"/>
      <c r="O95" s="25"/>
      <c r="P95" s="25"/>
    </row>
    <row r="96" spans="1:16" x14ac:dyDescent="0.25">
      <c r="A96" s="40" t="s">
        <v>3</v>
      </c>
      <c r="B96" s="31">
        <f>ROUND(D79,15)</f>
        <v>9.6153846153849993E-3</v>
      </c>
      <c r="C96" s="28">
        <f>(B96-$F$94)*(B96-$F$94)</f>
        <v>0</v>
      </c>
      <c r="D96" s="27"/>
      <c r="E96" s="27"/>
      <c r="F96" s="41"/>
      <c r="N96" s="25"/>
      <c r="O96" s="25"/>
      <c r="P96" s="25"/>
    </row>
    <row r="97" spans="1:16" x14ac:dyDescent="0.25">
      <c r="A97" s="40" t="s">
        <v>2</v>
      </c>
      <c r="B97" s="31">
        <f>ROUND(D80,15)</f>
        <v>9.6153846153849993E-3</v>
      </c>
      <c r="C97" s="28">
        <f>(B97-$F$94)*(B97-$F$94)</f>
        <v>0</v>
      </c>
      <c r="D97" s="27"/>
      <c r="E97" s="27"/>
      <c r="F97" s="41"/>
      <c r="N97" s="25"/>
      <c r="O97" s="25"/>
      <c r="P97" s="25"/>
    </row>
    <row r="98" spans="1:16" x14ac:dyDescent="0.25">
      <c r="A98" s="43"/>
      <c r="B98" s="24" t="s">
        <v>39</v>
      </c>
      <c r="C98" s="28">
        <f>SUM(C94:C97)</f>
        <v>0</v>
      </c>
      <c r="D98" s="27"/>
      <c r="E98" s="27"/>
      <c r="F98" s="41"/>
      <c r="N98" s="25"/>
      <c r="O98" s="25"/>
      <c r="P98" s="25"/>
    </row>
    <row r="99" spans="1:16" x14ac:dyDescent="0.25">
      <c r="A99" s="44"/>
      <c r="B99" s="24" t="s">
        <v>40</v>
      </c>
      <c r="C99" s="28">
        <f>C98/4</f>
        <v>0</v>
      </c>
      <c r="D99" s="27"/>
      <c r="E99" s="27"/>
      <c r="F99" s="41"/>
      <c r="N99" s="25"/>
      <c r="O99" s="25"/>
      <c r="P99" s="25"/>
    </row>
    <row r="100" spans="1:16" x14ac:dyDescent="0.25">
      <c r="A100" s="43"/>
      <c r="B100" s="24" t="s">
        <v>41</v>
      </c>
      <c r="C100" s="28">
        <f>SQRT(C99)</f>
        <v>0</v>
      </c>
      <c r="D100" s="27"/>
      <c r="E100" s="27"/>
      <c r="F100" s="41"/>
      <c r="N100" s="25"/>
      <c r="O100" s="25"/>
      <c r="P100" s="25"/>
    </row>
    <row r="101" spans="1:16" ht="16.5" thickBot="1" x14ac:dyDescent="0.3">
      <c r="A101" s="33"/>
      <c r="B101" s="45" t="s">
        <v>42</v>
      </c>
      <c r="C101" s="46">
        <f>IF($F$94=0,0,$C$100/$F$94)</f>
        <v>0</v>
      </c>
      <c r="D101" s="47"/>
      <c r="E101" s="47"/>
      <c r="F101" s="48"/>
      <c r="N101" s="25"/>
      <c r="O101" s="25"/>
      <c r="P101" s="25"/>
    </row>
    <row r="102" spans="1:16" x14ac:dyDescent="0.25">
      <c r="C102" s="27"/>
      <c r="D102" s="27"/>
      <c r="E102" s="27"/>
      <c r="N102" s="25"/>
      <c r="O102" s="25"/>
      <c r="P102" s="25"/>
    </row>
    <row r="103" spans="1:16" x14ac:dyDescent="0.25">
      <c r="C103" s="27"/>
      <c r="D103" s="27"/>
      <c r="E103" s="27"/>
      <c r="N103" s="25"/>
      <c r="O103" s="25"/>
      <c r="P103" s="25"/>
    </row>
    <row r="104" spans="1:16" x14ac:dyDescent="0.25">
      <c r="A104" s="24" t="s">
        <v>65</v>
      </c>
      <c r="B104" s="24">
        <f>S66/(SUM(1+B68+B69))</f>
        <v>0.97435897435897445</v>
      </c>
    </row>
    <row r="105" spans="1:16" ht="16.5" thickBot="1" x14ac:dyDescent="0.3"/>
    <row r="106" spans="1:16" x14ac:dyDescent="0.25">
      <c r="A106" s="192" t="s">
        <v>76</v>
      </c>
      <c r="B106" s="189"/>
    </row>
    <row r="107" spans="1:16" x14ac:dyDescent="0.25">
      <c r="A107" s="43" t="s">
        <v>5</v>
      </c>
      <c r="B107" s="190">
        <f>CONTROL!$F$2</f>
        <v>1</v>
      </c>
    </row>
    <row r="108" spans="1:16" x14ac:dyDescent="0.25">
      <c r="A108" s="43" t="s">
        <v>4</v>
      </c>
      <c r="B108" s="190">
        <f>CONTROL!$F$3</f>
        <v>1</v>
      </c>
    </row>
    <row r="109" spans="1:16" x14ac:dyDescent="0.25">
      <c r="A109" s="43" t="s">
        <v>3</v>
      </c>
      <c r="B109" s="190">
        <f>CONTROL!$F$4</f>
        <v>1</v>
      </c>
    </row>
    <row r="110" spans="1:16" ht="16.5" thickBot="1" x14ac:dyDescent="0.3">
      <c r="A110" s="33" t="s">
        <v>2</v>
      </c>
      <c r="B110" s="191">
        <f>CONTROL!$F$5</f>
        <v>1</v>
      </c>
    </row>
  </sheetData>
  <sheetProtection algorithmName="SHA-512" hashValue="osMXtodHFoCLFWcL2ck93kdrtQqW3X6XmT8er5bo762wem3wc/k3IxOhFkEwZ95GceyzZK4D7M0RJYLk017qrw==" saltValue="PfK8RZ/v3/S56I/lYAHrFA=="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5" priority="4" operator="containsText" text="WAHR">
      <formula>NOT(ISERROR(SEARCH("WAHR",B81)))</formula>
    </cfRule>
    <cfRule type="containsText" dxfId="4" priority="5" operator="containsText" text="FALSCH">
      <formula>NOT(ISERROR(SEARCH("FALSCH",B81)))</formula>
    </cfRule>
  </conditionalFormatting>
  <conditionalFormatting sqref="I92:J103 L104:M1048576">
    <cfRule type="expression" dxfId="3" priority="8">
      <formula>IF(#REF!="FALSCH", , )</formula>
    </cfRule>
  </conditionalFormatting>
  <conditionalFormatting sqref="L1:M91">
    <cfRule type="expression" dxfId="2" priority="1">
      <formula>IF(#REF!="FALSCH", , )</formula>
    </cfRule>
  </conditionalFormatting>
  <conditionalFormatting sqref="N2:P2">
    <cfRule type="expression" dxfId="1" priority="6">
      <formula>IF(#REF!="FALSCH", , )</formula>
    </cfRule>
  </conditionalFormatting>
  <conditionalFormatting sqref="R2 T2">
    <cfRule type="expression" dxfId="0" priority="7">
      <formula>IF(#REF!="FALSCH", , )</formula>
    </cfRule>
  </conditionalFormatting>
  <pageMargins left="0.7" right="0.7" top="0.78740157499999996" bottom="0.78740157499999996"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15"/>
  <dimension ref="A1:BG82"/>
  <sheetViews>
    <sheetView zoomScale="85" zoomScaleNormal="85" workbookViewId="0">
      <pane xSplit="1" ySplit="2" topLeftCell="E42" activePane="bottomRight" state="frozen"/>
      <selection pane="topRight" activeCell="B1" sqref="B1"/>
      <selection pane="bottomLeft" activeCell="A3" sqref="A3"/>
      <selection pane="bottomRight" activeCell="K68" sqref="K68:T68"/>
    </sheetView>
  </sheetViews>
  <sheetFormatPr baseColWidth="10" defaultColWidth="10.875" defaultRowHeight="15.75" x14ac:dyDescent="0.25"/>
  <cols>
    <col min="1" max="1" width="10.875" style="3"/>
    <col min="2" max="8" width="15.125" style="3" bestFit="1" customWidth="1"/>
    <col min="9" max="9" width="15.125" style="164" customWidth="1"/>
    <col min="10" max="10" width="15.125" style="3" bestFit="1" customWidth="1"/>
    <col min="11" max="11" width="15.125" style="3" customWidth="1"/>
    <col min="12" max="12" width="15.125" style="164" customWidth="1"/>
    <col min="13" max="13" width="10.875" style="3" customWidth="1"/>
    <col min="14" max="14" width="19.25" style="3" bestFit="1" customWidth="1"/>
    <col min="15" max="15" width="15.125" style="164" customWidth="1"/>
    <col min="16" max="16" width="10.875" style="3" customWidth="1"/>
    <col min="17" max="17" width="15.125" style="3" customWidth="1"/>
    <col min="18" max="18" width="15.125" style="164" customWidth="1"/>
    <col min="19" max="19" width="10.875" style="3" customWidth="1"/>
    <col min="20" max="20" width="15.125" style="166" customWidth="1"/>
    <col min="21" max="21" width="20.25" style="3" bestFit="1" customWidth="1"/>
    <col min="22" max="22" width="13" style="3" customWidth="1"/>
    <col min="23" max="16384" width="10.875" style="3"/>
  </cols>
  <sheetData>
    <row r="1" spans="1:59" x14ac:dyDescent="0.25">
      <c r="B1" s="174"/>
      <c r="C1" s="174"/>
      <c r="D1" s="174"/>
      <c r="E1" s="174"/>
      <c r="F1" s="174"/>
      <c r="G1" s="174"/>
      <c r="H1" s="311" t="s">
        <v>16</v>
      </c>
      <c r="I1" s="175" t="s">
        <v>5</v>
      </c>
      <c r="J1" s="174"/>
      <c r="K1" s="174"/>
      <c r="L1" s="175" t="s">
        <v>4</v>
      </c>
      <c r="M1" s="174"/>
      <c r="N1" s="174"/>
      <c r="O1" s="175" t="s">
        <v>3</v>
      </c>
      <c r="P1" s="174"/>
      <c r="Q1" s="174"/>
      <c r="R1" s="175" t="s">
        <v>2</v>
      </c>
      <c r="S1" s="174"/>
      <c r="T1" s="176"/>
    </row>
    <row r="2" spans="1:59" s="4" customFormat="1" x14ac:dyDescent="0.25">
      <c r="A2" s="4" t="s">
        <v>15</v>
      </c>
      <c r="B2" s="4" t="s">
        <v>14</v>
      </c>
      <c r="C2" s="4" t="s">
        <v>13</v>
      </c>
      <c r="D2" s="4" t="s">
        <v>12</v>
      </c>
      <c r="E2" s="4" t="s">
        <v>11</v>
      </c>
      <c r="F2" s="4" t="s">
        <v>10</v>
      </c>
      <c r="G2" s="4" t="s">
        <v>9</v>
      </c>
      <c r="H2" s="312"/>
      <c r="I2" s="64" t="s">
        <v>15</v>
      </c>
      <c r="J2" s="4" t="s">
        <v>31</v>
      </c>
      <c r="L2" s="64" t="s">
        <v>15</v>
      </c>
      <c r="M2" s="4" t="s">
        <v>31</v>
      </c>
      <c r="O2" s="64" t="s">
        <v>15</v>
      </c>
      <c r="P2" s="4" t="s">
        <v>31</v>
      </c>
      <c r="R2" s="64" t="s">
        <v>15</v>
      </c>
      <c r="S2" s="4" t="s">
        <v>31</v>
      </c>
      <c r="T2" s="177"/>
    </row>
    <row r="3" spans="1:59" x14ac:dyDescent="0.25">
      <c r="A3" s="3">
        <v>1</v>
      </c>
      <c r="B3" s="20">
        <f>APA_WWL4!$L$3</f>
        <v>0.5</v>
      </c>
      <c r="C3" s="20">
        <f>APA_WWL4!$L$35</f>
        <v>1</v>
      </c>
      <c r="D3" s="20">
        <f>APA_WWL4!$L$51</f>
        <v>0</v>
      </c>
      <c r="E3" s="20">
        <f>APA_WWL4!$L$59</f>
        <v>0.5</v>
      </c>
      <c r="F3" s="20">
        <f>APA_WWL4!$L$63</f>
        <v>0.5</v>
      </c>
      <c r="G3" s="20">
        <f>APA_WWL4!$L$65</f>
        <v>0.5</v>
      </c>
      <c r="H3" s="20">
        <f>B3*C3*D3*E3*F3*G3</f>
        <v>0</v>
      </c>
      <c r="I3" s="86">
        <f>$B$69</f>
        <v>1</v>
      </c>
      <c r="J3" s="87" t="s">
        <v>66</v>
      </c>
      <c r="K3" s="83">
        <f t="shared" ref="K3:K66" si="0">I3*H3</f>
        <v>0</v>
      </c>
      <c r="L3" s="86">
        <f>$B$73</f>
        <v>0.5</v>
      </c>
      <c r="M3" s="87" t="s">
        <v>62</v>
      </c>
      <c r="N3" s="83">
        <f t="shared" ref="N3:N66" si="1">L3*H3</f>
        <v>0</v>
      </c>
      <c r="O3" s="66">
        <f>$B$74</f>
        <v>0</v>
      </c>
      <c r="P3" s="87" t="s">
        <v>63</v>
      </c>
      <c r="Q3" s="83">
        <f t="shared" ref="Q3:Q66" si="2">O3*H3</f>
        <v>0</v>
      </c>
      <c r="R3" s="86">
        <f>$B$76</f>
        <v>0</v>
      </c>
      <c r="S3" s="94">
        <v>0</v>
      </c>
      <c r="T3" s="168">
        <f t="shared" ref="T3:T66" si="3">R3*H3</f>
        <v>0</v>
      </c>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row>
    <row r="4" spans="1:59" x14ac:dyDescent="0.25">
      <c r="A4" s="3">
        <v>2</v>
      </c>
      <c r="B4" s="20">
        <f>APA_WWL4!$M$3</f>
        <v>0.5</v>
      </c>
      <c r="C4" s="20">
        <f>APA_WWL4!$L$35</f>
        <v>1</v>
      </c>
      <c r="D4" s="20">
        <f>APA_WWL4!$L$51</f>
        <v>0</v>
      </c>
      <c r="E4" s="20">
        <f>APA_WWL4!$L$59</f>
        <v>0.5</v>
      </c>
      <c r="F4" s="20">
        <f>APA_WWL4!$L$63</f>
        <v>0.5</v>
      </c>
      <c r="G4" s="20">
        <f>APA_WWL4!$L$65</f>
        <v>0.5</v>
      </c>
      <c r="H4" s="20">
        <f t="shared" ref="H4:H66" si="4">B4*C4*D4*E4*F4*G4</f>
        <v>0</v>
      </c>
      <c r="I4" s="66">
        <f>$B$69</f>
        <v>1</v>
      </c>
      <c r="J4" s="61" t="s">
        <v>66</v>
      </c>
      <c r="K4" s="20">
        <f t="shared" si="0"/>
        <v>0</v>
      </c>
      <c r="L4" s="66">
        <f>$B$74</f>
        <v>0</v>
      </c>
      <c r="M4" s="61" t="s">
        <v>63</v>
      </c>
      <c r="N4" s="20">
        <f t="shared" si="1"/>
        <v>0</v>
      </c>
      <c r="O4" s="66">
        <f>$B$73</f>
        <v>0.5</v>
      </c>
      <c r="P4" s="61" t="s">
        <v>62</v>
      </c>
      <c r="Q4" s="20">
        <f t="shared" si="2"/>
        <v>0</v>
      </c>
      <c r="R4" s="66">
        <f>$B$76</f>
        <v>0</v>
      </c>
      <c r="S4" s="95" t="s">
        <v>67</v>
      </c>
      <c r="T4" s="71">
        <f t="shared" si="3"/>
        <v>0</v>
      </c>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row>
    <row r="5" spans="1:59" x14ac:dyDescent="0.25">
      <c r="A5" s="3">
        <v>3</v>
      </c>
      <c r="B5" s="20">
        <f>APA_WWL4!$L$4</f>
        <v>0.5</v>
      </c>
      <c r="C5" s="20">
        <f>APA_WWL4!$M$35</f>
        <v>0</v>
      </c>
      <c r="D5" s="20">
        <f>APA_WWL4!$L$51</f>
        <v>0</v>
      </c>
      <c r="E5" s="20">
        <f>APA_WWL4!$L$59</f>
        <v>0.5</v>
      </c>
      <c r="F5" s="20">
        <f>APA_WWL4!$L$63</f>
        <v>0.5</v>
      </c>
      <c r="G5" s="20">
        <f>APA_WWL4!$L$65</f>
        <v>0.5</v>
      </c>
      <c r="H5" s="20">
        <f t="shared" si="4"/>
        <v>0</v>
      </c>
      <c r="I5" s="66">
        <f>$B$71</f>
        <v>0.75</v>
      </c>
      <c r="J5" s="61" t="s">
        <v>28</v>
      </c>
      <c r="K5" s="20">
        <f t="shared" si="0"/>
        <v>0</v>
      </c>
      <c r="L5" s="66">
        <f>$B$71</f>
        <v>0.75</v>
      </c>
      <c r="M5" s="61" t="s">
        <v>28</v>
      </c>
      <c r="N5" s="20">
        <f t="shared" si="1"/>
        <v>0</v>
      </c>
      <c r="O5" s="66">
        <f>$B$75</f>
        <v>0</v>
      </c>
      <c r="P5" s="61" t="s">
        <v>29</v>
      </c>
      <c r="Q5" s="20">
        <f t="shared" si="2"/>
        <v>0</v>
      </c>
      <c r="R5" s="66">
        <f>$B$75</f>
        <v>0</v>
      </c>
      <c r="S5" s="95" t="s">
        <v>29</v>
      </c>
      <c r="T5" s="71">
        <f t="shared" si="3"/>
        <v>0</v>
      </c>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row>
    <row r="6" spans="1:59" x14ac:dyDescent="0.25">
      <c r="A6" s="3">
        <v>4</v>
      </c>
      <c r="B6" s="20">
        <f>APA_WWL4!$M$4</f>
        <v>0.5</v>
      </c>
      <c r="C6" s="20">
        <f>APA_WWL4!$M$35</f>
        <v>0</v>
      </c>
      <c r="D6" s="20">
        <f>APA_WWL4!$L$51</f>
        <v>0</v>
      </c>
      <c r="E6" s="20">
        <f>APA_WWL4!$L$59</f>
        <v>0.5</v>
      </c>
      <c r="F6" s="20">
        <f>APA_WWL4!$L$63</f>
        <v>0.5</v>
      </c>
      <c r="G6" s="20">
        <f>APA_WWL4!$L$65</f>
        <v>0.5</v>
      </c>
      <c r="H6" s="20">
        <f t="shared" si="4"/>
        <v>0</v>
      </c>
      <c r="I6" s="66">
        <f>$B$71</f>
        <v>0.75</v>
      </c>
      <c r="J6" s="61" t="s">
        <v>28</v>
      </c>
      <c r="K6" s="20">
        <f t="shared" si="0"/>
        <v>0</v>
      </c>
      <c r="L6" s="66">
        <f>$B$75</f>
        <v>0</v>
      </c>
      <c r="M6" s="61" t="s">
        <v>29</v>
      </c>
      <c r="N6" s="20">
        <f t="shared" si="1"/>
        <v>0</v>
      </c>
      <c r="O6" s="66">
        <f>$B$71</f>
        <v>0.75</v>
      </c>
      <c r="P6" s="61" t="s">
        <v>28</v>
      </c>
      <c r="Q6" s="20">
        <f t="shared" si="2"/>
        <v>0</v>
      </c>
      <c r="R6" s="66">
        <f>$B$75</f>
        <v>0</v>
      </c>
      <c r="S6" s="95" t="s">
        <v>29</v>
      </c>
      <c r="T6" s="71">
        <f t="shared" si="3"/>
        <v>0</v>
      </c>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c r="BG6" s="159"/>
    </row>
    <row r="7" spans="1:59" x14ac:dyDescent="0.25">
      <c r="A7" s="3">
        <v>5</v>
      </c>
      <c r="B7" s="20">
        <f>APA_WWL4!$L$5</f>
        <v>0.21428571428571427</v>
      </c>
      <c r="C7" s="20">
        <f>APA_WWL4!$L$36</f>
        <v>3.8461538461538457E-2</v>
      </c>
      <c r="D7" s="20">
        <f>APA_WWL4!$M$51</f>
        <v>1</v>
      </c>
      <c r="E7" s="20">
        <f>APA_WWL4!$L$59</f>
        <v>0.5</v>
      </c>
      <c r="F7" s="20">
        <f>APA_WWL4!$L$63</f>
        <v>0.5</v>
      </c>
      <c r="G7" s="20">
        <f>APA_WWL4!$L$65</f>
        <v>0.5</v>
      </c>
      <c r="H7" s="20">
        <f t="shared" si="4"/>
        <v>1.03021978021978E-3</v>
      </c>
      <c r="I7" s="66">
        <f>$B$69</f>
        <v>1</v>
      </c>
      <c r="J7" s="61" t="s">
        <v>66</v>
      </c>
      <c r="K7" s="20">
        <f t="shared" si="0"/>
        <v>1.03021978021978E-3</v>
      </c>
      <c r="L7" s="66">
        <f>$B$72</f>
        <v>0.16666666666666666</v>
      </c>
      <c r="M7" s="61" t="s">
        <v>21</v>
      </c>
      <c r="N7" s="20">
        <f t="shared" si="1"/>
        <v>1.7170329670329666E-4</v>
      </c>
      <c r="O7" s="66">
        <f>$B$72</f>
        <v>0.16666666666666666</v>
      </c>
      <c r="P7" s="61" t="s">
        <v>21</v>
      </c>
      <c r="Q7" s="20">
        <f t="shared" si="2"/>
        <v>1.7170329670329666E-4</v>
      </c>
      <c r="R7" s="66">
        <f>$B$72</f>
        <v>0.16666666666666666</v>
      </c>
      <c r="S7" s="95" t="s">
        <v>21</v>
      </c>
      <c r="T7" s="71">
        <f t="shared" si="3"/>
        <v>1.7170329670329666E-4</v>
      </c>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row>
    <row r="8" spans="1:59" x14ac:dyDescent="0.25">
      <c r="A8" s="3">
        <v>6</v>
      </c>
      <c r="B8" s="20">
        <f>APA_WWL4!$M$5</f>
        <v>0.7857142857142857</v>
      </c>
      <c r="C8" s="20">
        <f>APA_WWL4!$L$36</f>
        <v>3.8461538461538457E-2</v>
      </c>
      <c r="D8" s="20">
        <f>APA_WWL4!$M$51</f>
        <v>1</v>
      </c>
      <c r="E8" s="20">
        <f>APA_WWL4!$L$59</f>
        <v>0.5</v>
      </c>
      <c r="F8" s="20">
        <f>APA_WWL4!$L$63</f>
        <v>0.5</v>
      </c>
      <c r="G8" s="20">
        <f>APA_WWL4!$L$65</f>
        <v>0.5</v>
      </c>
      <c r="H8" s="20">
        <f t="shared" si="4"/>
        <v>3.7774725274725271E-3</v>
      </c>
      <c r="I8" s="66">
        <f>$B$71</f>
        <v>0.75</v>
      </c>
      <c r="J8" s="61" t="s">
        <v>28</v>
      </c>
      <c r="K8" s="20">
        <f t="shared" si="0"/>
        <v>2.8331043956043951E-3</v>
      </c>
      <c r="L8" s="66">
        <f>$B$75</f>
        <v>0</v>
      </c>
      <c r="M8" s="61" t="s">
        <v>29</v>
      </c>
      <c r="N8" s="20">
        <f t="shared" si="1"/>
        <v>0</v>
      </c>
      <c r="O8" s="66">
        <f>$B$75</f>
        <v>0</v>
      </c>
      <c r="P8" s="61" t="s">
        <v>29</v>
      </c>
      <c r="Q8" s="20">
        <f t="shared" si="2"/>
        <v>0</v>
      </c>
      <c r="R8" s="66">
        <f>$B$71</f>
        <v>0.75</v>
      </c>
      <c r="S8" s="95" t="s">
        <v>28</v>
      </c>
      <c r="T8" s="71">
        <f t="shared" si="3"/>
        <v>2.8331043956043951E-3</v>
      </c>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row>
    <row r="9" spans="1:59" x14ac:dyDescent="0.25">
      <c r="A9" s="3">
        <v>7</v>
      </c>
      <c r="B9" s="20">
        <f>APA_WWL4!$L$6</f>
        <v>0.5</v>
      </c>
      <c r="C9" s="20">
        <f>APA_WWL4!$M$36</f>
        <v>0.96153846153846156</v>
      </c>
      <c r="D9" s="20">
        <f>APA_WWL4!$M$51</f>
        <v>1</v>
      </c>
      <c r="E9" s="20">
        <f>APA_WWL4!$L$59</f>
        <v>0.5</v>
      </c>
      <c r="F9" s="20">
        <f>APA_WWL4!$L$63</f>
        <v>0.5</v>
      </c>
      <c r="G9" s="20">
        <f>APA_WWL4!$L$65</f>
        <v>0.5</v>
      </c>
      <c r="H9" s="20">
        <f t="shared" si="4"/>
        <v>6.0096153846153848E-2</v>
      </c>
      <c r="I9" s="66">
        <f>$B$69</f>
        <v>1</v>
      </c>
      <c r="J9" s="61" t="s">
        <v>66</v>
      </c>
      <c r="K9" s="20">
        <f t="shared" si="0"/>
        <v>6.0096153846153848E-2</v>
      </c>
      <c r="L9" s="66">
        <f>$B$76</f>
        <v>0</v>
      </c>
      <c r="M9" s="61" t="s">
        <v>67</v>
      </c>
      <c r="N9" s="20">
        <f t="shared" si="1"/>
        <v>0</v>
      </c>
      <c r="O9" s="66">
        <f>$B$73</f>
        <v>0.5</v>
      </c>
      <c r="P9" s="61" t="s">
        <v>62</v>
      </c>
      <c r="Q9" s="20">
        <f t="shared" si="2"/>
        <v>3.0048076923076924E-2</v>
      </c>
      <c r="R9" s="66">
        <f>$B$74</f>
        <v>0</v>
      </c>
      <c r="S9" s="95" t="s">
        <v>63</v>
      </c>
      <c r="T9" s="71">
        <f t="shared" si="3"/>
        <v>0</v>
      </c>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row>
    <row r="10" spans="1:59" x14ac:dyDescent="0.25">
      <c r="A10" s="3">
        <v>8</v>
      </c>
      <c r="B10" s="20">
        <f>APA_WWL4!$M$6</f>
        <v>0.5</v>
      </c>
      <c r="C10" s="20">
        <f>APA_WWL4!$M$36</f>
        <v>0.96153846153846156</v>
      </c>
      <c r="D10" s="20">
        <f>APA_WWL4!$M$51</f>
        <v>1</v>
      </c>
      <c r="E10" s="20">
        <f>APA_WWL4!$L$59</f>
        <v>0.5</v>
      </c>
      <c r="F10" s="20">
        <f>APA_WWL4!$L$63</f>
        <v>0.5</v>
      </c>
      <c r="G10" s="20">
        <f>APA_WWL4!$L$65</f>
        <v>0.5</v>
      </c>
      <c r="H10" s="20">
        <f t="shared" si="4"/>
        <v>6.0096153846153848E-2</v>
      </c>
      <c r="I10" s="66">
        <f>$B$70</f>
        <v>0.5</v>
      </c>
      <c r="J10" s="61" t="s">
        <v>27</v>
      </c>
      <c r="K10" s="20">
        <f t="shared" si="0"/>
        <v>3.0048076923076924E-2</v>
      </c>
      <c r="L10" s="66">
        <f>$B$76</f>
        <v>0</v>
      </c>
      <c r="M10" s="61" t="s">
        <v>67</v>
      </c>
      <c r="N10" s="20">
        <f t="shared" si="1"/>
        <v>0</v>
      </c>
      <c r="O10" s="66">
        <f>$B$70</f>
        <v>0.5</v>
      </c>
      <c r="P10" s="61" t="s">
        <v>27</v>
      </c>
      <c r="Q10" s="20">
        <f t="shared" si="2"/>
        <v>3.0048076923076924E-2</v>
      </c>
      <c r="R10" s="66">
        <f>$B$70</f>
        <v>0.5</v>
      </c>
      <c r="S10" s="95" t="s">
        <v>27</v>
      </c>
      <c r="T10" s="155">
        <f t="shared" si="3"/>
        <v>3.0048076923076924E-2</v>
      </c>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row>
    <row r="11" spans="1:59" x14ac:dyDescent="0.25">
      <c r="A11" s="3">
        <v>9</v>
      </c>
      <c r="B11" s="20">
        <f>APA_WWL4!$L$7</f>
        <v>0.5</v>
      </c>
      <c r="C11" s="20">
        <f>APA_WWL4!$L$37</f>
        <v>0.96153846153846156</v>
      </c>
      <c r="D11" s="20">
        <f>APA_WWL4!$L$52</f>
        <v>1</v>
      </c>
      <c r="E11" s="20">
        <f>APA_WWL4!$M$59</f>
        <v>0.5</v>
      </c>
      <c r="F11" s="20">
        <f>APA_WWL4!$L$63</f>
        <v>0.5</v>
      </c>
      <c r="G11" s="20">
        <f>APA_WWL4!$L$65</f>
        <v>0.5</v>
      </c>
      <c r="H11" s="20">
        <f t="shared" si="4"/>
        <v>6.0096153846153848E-2</v>
      </c>
      <c r="I11" s="66">
        <f>$B$70</f>
        <v>0.5</v>
      </c>
      <c r="J11" s="61" t="s">
        <v>27</v>
      </c>
      <c r="K11" s="20">
        <f t="shared" si="0"/>
        <v>3.0048076923076924E-2</v>
      </c>
      <c r="L11" s="66">
        <f>$B$70</f>
        <v>0.5</v>
      </c>
      <c r="M11" s="61" t="s">
        <v>27</v>
      </c>
      <c r="N11" s="20">
        <f t="shared" si="1"/>
        <v>3.0048076923076924E-2</v>
      </c>
      <c r="O11" s="66">
        <f>$B$70</f>
        <v>0.5</v>
      </c>
      <c r="P11" s="61" t="s">
        <v>27</v>
      </c>
      <c r="Q11" s="20">
        <f t="shared" si="2"/>
        <v>3.0048076923076924E-2</v>
      </c>
      <c r="R11" s="66">
        <f>$B$76</f>
        <v>0</v>
      </c>
      <c r="S11" s="95" t="s">
        <v>67</v>
      </c>
      <c r="T11" s="168">
        <f t="shared" si="3"/>
        <v>0</v>
      </c>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row>
    <row r="12" spans="1:59" x14ac:dyDescent="0.25">
      <c r="A12" s="3">
        <v>10</v>
      </c>
      <c r="B12" s="20">
        <f>APA_WWL4!$M$7</f>
        <v>0.5</v>
      </c>
      <c r="C12" s="20">
        <f>APA_WWL4!$L$37</f>
        <v>0.96153846153846156</v>
      </c>
      <c r="D12" s="20">
        <f>APA_WWL4!$L$52</f>
        <v>1</v>
      </c>
      <c r="E12" s="20">
        <f>APA_WWL4!$M$59</f>
        <v>0.5</v>
      </c>
      <c r="F12" s="20">
        <f>APA_WWL4!$L$63</f>
        <v>0.5</v>
      </c>
      <c r="G12" s="20">
        <f>APA_WWL4!$L$65</f>
        <v>0.5</v>
      </c>
      <c r="H12" s="20">
        <f t="shared" si="4"/>
        <v>6.0096153846153848E-2</v>
      </c>
      <c r="I12" s="66">
        <f>$B$73</f>
        <v>0.5</v>
      </c>
      <c r="J12" s="61" t="s">
        <v>62</v>
      </c>
      <c r="K12" s="20">
        <f t="shared" si="0"/>
        <v>3.0048076923076924E-2</v>
      </c>
      <c r="L12" s="66">
        <f>$B$74</f>
        <v>0</v>
      </c>
      <c r="M12" s="61" t="s">
        <v>63</v>
      </c>
      <c r="N12" s="20">
        <f t="shared" si="1"/>
        <v>0</v>
      </c>
      <c r="O12" s="66">
        <f>$B$69</f>
        <v>1</v>
      </c>
      <c r="P12" s="61" t="s">
        <v>66</v>
      </c>
      <c r="Q12" s="20">
        <f t="shared" si="2"/>
        <v>6.0096153846153848E-2</v>
      </c>
      <c r="R12" s="66">
        <f>$B$76</f>
        <v>0</v>
      </c>
      <c r="S12" s="95" t="s">
        <v>67</v>
      </c>
      <c r="T12" s="71">
        <f t="shared" si="3"/>
        <v>0</v>
      </c>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159"/>
      <c r="BG12" s="159"/>
    </row>
    <row r="13" spans="1:59" x14ac:dyDescent="0.25">
      <c r="A13" s="3">
        <v>11</v>
      </c>
      <c r="B13" s="20">
        <f>APA_WWL4!$L$8</f>
        <v>0.7857142857142857</v>
      </c>
      <c r="C13" s="20">
        <f>APA_WWL4!$M$37</f>
        <v>3.8461538461538436E-2</v>
      </c>
      <c r="D13" s="20">
        <f>APA_WWL4!$L$52</f>
        <v>1</v>
      </c>
      <c r="E13" s="20">
        <f>APA_WWL4!$M$59</f>
        <v>0.5</v>
      </c>
      <c r="F13" s="20">
        <f>APA_WWL4!$L$63</f>
        <v>0.5</v>
      </c>
      <c r="G13" s="20">
        <f>APA_WWL4!$L$65</f>
        <v>0.5</v>
      </c>
      <c r="H13" s="20">
        <f t="shared" si="4"/>
        <v>3.7774725274725249E-3</v>
      </c>
      <c r="I13" s="66">
        <f>$B$75</f>
        <v>0</v>
      </c>
      <c r="J13" s="61" t="s">
        <v>29</v>
      </c>
      <c r="K13" s="20">
        <f t="shared" si="0"/>
        <v>0</v>
      </c>
      <c r="L13" s="66">
        <f>$B$71</f>
        <v>0.75</v>
      </c>
      <c r="M13" s="61" t="s">
        <v>28</v>
      </c>
      <c r="N13" s="20">
        <f t="shared" si="1"/>
        <v>2.8331043956043938E-3</v>
      </c>
      <c r="O13" s="66">
        <f>$B$71</f>
        <v>0.75</v>
      </c>
      <c r="P13" s="61" t="s">
        <v>28</v>
      </c>
      <c r="Q13" s="20">
        <f t="shared" si="2"/>
        <v>2.8331043956043938E-3</v>
      </c>
      <c r="R13" s="66">
        <f>$B$75</f>
        <v>0</v>
      </c>
      <c r="S13" s="95" t="s">
        <v>29</v>
      </c>
      <c r="T13" s="71">
        <f t="shared" si="3"/>
        <v>0</v>
      </c>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row>
    <row r="14" spans="1:59" x14ac:dyDescent="0.25">
      <c r="A14" s="3">
        <v>12</v>
      </c>
      <c r="B14" s="20">
        <f>APA_WWL4!$M$8</f>
        <v>0.2142857142857143</v>
      </c>
      <c r="C14" s="20">
        <f>APA_WWL4!$M$37</f>
        <v>3.8461538461538436E-2</v>
      </c>
      <c r="D14" s="20">
        <f>APA_WWL4!$L$52</f>
        <v>1</v>
      </c>
      <c r="E14" s="20">
        <f>APA_WWL4!$M$59</f>
        <v>0.5</v>
      </c>
      <c r="F14" s="20">
        <f>APA_WWL4!$L$63</f>
        <v>0.5</v>
      </c>
      <c r="G14" s="20">
        <f>APA_WWL4!$L$65</f>
        <v>0.5</v>
      </c>
      <c r="H14" s="20">
        <f t="shared" si="4"/>
        <v>1.0302197802197796E-3</v>
      </c>
      <c r="I14" s="66">
        <f>$B$72</f>
        <v>0.16666666666666666</v>
      </c>
      <c r="J14" s="61" t="s">
        <v>21</v>
      </c>
      <c r="K14" s="20">
        <f t="shared" si="0"/>
        <v>1.7170329670329658E-4</v>
      </c>
      <c r="L14" s="66">
        <f>$B$72</f>
        <v>0.16666666666666666</v>
      </c>
      <c r="M14" s="61" t="s">
        <v>21</v>
      </c>
      <c r="N14" s="20">
        <f t="shared" si="1"/>
        <v>1.7170329670329658E-4</v>
      </c>
      <c r="O14" s="66">
        <f>$B$69</f>
        <v>1</v>
      </c>
      <c r="P14" s="61" t="s">
        <v>66</v>
      </c>
      <c r="Q14" s="20">
        <f t="shared" si="2"/>
        <v>1.0302197802197796E-3</v>
      </c>
      <c r="R14" s="66">
        <f>$B$72</f>
        <v>0.16666666666666666</v>
      </c>
      <c r="S14" s="95" t="s">
        <v>21</v>
      </c>
      <c r="T14" s="71">
        <f t="shared" si="3"/>
        <v>1.7170329670329658E-4</v>
      </c>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row>
    <row r="15" spans="1:59" x14ac:dyDescent="0.25">
      <c r="A15" s="3">
        <v>13</v>
      </c>
      <c r="B15" s="20">
        <f>APA_WWL4!$L$9</f>
        <v>0.5</v>
      </c>
      <c r="C15" s="20">
        <f>APA_WWL4!$L$38</f>
        <v>0</v>
      </c>
      <c r="D15" s="20">
        <f>APA_WWL4!$M$52</f>
        <v>0</v>
      </c>
      <c r="E15" s="20">
        <f>APA_WWL4!$M$59</f>
        <v>0.5</v>
      </c>
      <c r="F15" s="20">
        <f>APA_WWL4!$L$63</f>
        <v>0.5</v>
      </c>
      <c r="G15" s="20">
        <f>APA_WWL4!$L$65</f>
        <v>0.5</v>
      </c>
      <c r="H15" s="20">
        <f t="shared" si="4"/>
        <v>0</v>
      </c>
      <c r="I15" s="66">
        <f>$B$71</f>
        <v>0.75</v>
      </c>
      <c r="J15" s="61" t="s">
        <v>28</v>
      </c>
      <c r="K15" s="20">
        <f t="shared" si="0"/>
        <v>0</v>
      </c>
      <c r="L15" s="66">
        <f>$B$75</f>
        <v>0</v>
      </c>
      <c r="M15" s="61" t="s">
        <v>29</v>
      </c>
      <c r="N15" s="20">
        <f t="shared" si="1"/>
        <v>0</v>
      </c>
      <c r="O15" s="66">
        <f>$B$71</f>
        <v>0.75</v>
      </c>
      <c r="P15" s="61" t="s">
        <v>28</v>
      </c>
      <c r="Q15" s="20">
        <f t="shared" si="2"/>
        <v>0</v>
      </c>
      <c r="R15" s="66">
        <f>$B$75</f>
        <v>0</v>
      </c>
      <c r="S15" s="95" t="s">
        <v>29</v>
      </c>
      <c r="T15" s="71">
        <f t="shared" si="3"/>
        <v>0</v>
      </c>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row>
    <row r="16" spans="1:59" x14ac:dyDescent="0.25">
      <c r="A16" s="3">
        <v>14</v>
      </c>
      <c r="B16" s="20">
        <f>APA_WWL4!$M$9</f>
        <v>0.5</v>
      </c>
      <c r="C16" s="20">
        <f>APA_WWL4!$L$38</f>
        <v>0</v>
      </c>
      <c r="D16" s="20">
        <f>APA_WWL4!$M$52</f>
        <v>0</v>
      </c>
      <c r="E16" s="20">
        <f>APA_WWL4!$M$59</f>
        <v>0.5</v>
      </c>
      <c r="F16" s="20">
        <f>APA_WWL4!$L$63</f>
        <v>0.5</v>
      </c>
      <c r="G16" s="20">
        <f>APA_WWL4!$L$65</f>
        <v>0.5</v>
      </c>
      <c r="H16" s="20">
        <f t="shared" si="4"/>
        <v>0</v>
      </c>
      <c r="I16" s="66">
        <f>$B$75</f>
        <v>0</v>
      </c>
      <c r="J16" s="61" t="s">
        <v>29</v>
      </c>
      <c r="K16" s="20">
        <f t="shared" si="0"/>
        <v>0</v>
      </c>
      <c r="L16" s="66">
        <f>$B$75</f>
        <v>0</v>
      </c>
      <c r="M16" s="61" t="s">
        <v>29</v>
      </c>
      <c r="N16" s="20">
        <f t="shared" si="1"/>
        <v>0</v>
      </c>
      <c r="O16" s="66">
        <f>$B$71</f>
        <v>0.75</v>
      </c>
      <c r="P16" s="61" t="s">
        <v>28</v>
      </c>
      <c r="Q16" s="20">
        <f t="shared" si="2"/>
        <v>0</v>
      </c>
      <c r="R16" s="66">
        <f>$B$71</f>
        <v>0.75</v>
      </c>
      <c r="S16" s="95" t="s">
        <v>28</v>
      </c>
      <c r="T16" s="71">
        <f t="shared" si="3"/>
        <v>0</v>
      </c>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row>
    <row r="17" spans="1:59" x14ac:dyDescent="0.25">
      <c r="A17" s="3">
        <v>15</v>
      </c>
      <c r="B17" s="20">
        <f>APA_WWL4!$L$10</f>
        <v>0.5</v>
      </c>
      <c r="C17" s="20">
        <f>APA_WWL4!$M$38</f>
        <v>1</v>
      </c>
      <c r="D17" s="20">
        <f>APA_WWL4!$M$52</f>
        <v>0</v>
      </c>
      <c r="E17" s="20">
        <f>APA_WWL4!$M$59</f>
        <v>0.5</v>
      </c>
      <c r="F17" s="20">
        <f>APA_WWL4!$L$63</f>
        <v>0.5</v>
      </c>
      <c r="G17" s="20">
        <f>APA_WWL4!$L$65</f>
        <v>0.5</v>
      </c>
      <c r="H17" s="20">
        <f t="shared" si="4"/>
        <v>0</v>
      </c>
      <c r="I17" s="66">
        <f>$B$73</f>
        <v>0.5</v>
      </c>
      <c r="J17" s="61" t="s">
        <v>62</v>
      </c>
      <c r="K17" s="20">
        <f t="shared" si="0"/>
        <v>0</v>
      </c>
      <c r="L17" s="66">
        <f>$B$76</f>
        <v>0</v>
      </c>
      <c r="M17" s="61" t="s">
        <v>67</v>
      </c>
      <c r="N17" s="20">
        <f t="shared" si="1"/>
        <v>0</v>
      </c>
      <c r="O17" s="66">
        <f>$B$69</f>
        <v>1</v>
      </c>
      <c r="P17" s="61" t="s">
        <v>66</v>
      </c>
      <c r="Q17" s="20">
        <f t="shared" si="2"/>
        <v>0</v>
      </c>
      <c r="R17" s="66">
        <f>$B$74</f>
        <v>0</v>
      </c>
      <c r="S17" s="95" t="s">
        <v>63</v>
      </c>
      <c r="T17" s="71">
        <f t="shared" si="3"/>
        <v>0</v>
      </c>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row>
    <row r="18" spans="1:59" x14ac:dyDescent="0.25">
      <c r="A18" s="3">
        <v>16</v>
      </c>
      <c r="B18" s="20">
        <f>APA_WWL4!$M$10</f>
        <v>0.5</v>
      </c>
      <c r="C18" s="20">
        <f>APA_WWL4!$M$38</f>
        <v>1</v>
      </c>
      <c r="D18" s="20">
        <f>APA_WWL4!$M$52</f>
        <v>0</v>
      </c>
      <c r="E18" s="20">
        <f>APA_WWL4!$M$59</f>
        <v>0.5</v>
      </c>
      <c r="F18" s="20">
        <f>APA_WWL4!$L$63</f>
        <v>0.5</v>
      </c>
      <c r="G18" s="20">
        <f>APA_WWL4!$L$65</f>
        <v>0.5</v>
      </c>
      <c r="H18" s="20">
        <f t="shared" si="4"/>
        <v>0</v>
      </c>
      <c r="I18" s="85">
        <f>$B$74</f>
        <v>0</v>
      </c>
      <c r="J18" s="63" t="s">
        <v>63</v>
      </c>
      <c r="K18" s="62">
        <f t="shared" si="0"/>
        <v>0</v>
      </c>
      <c r="L18" s="85">
        <f>$B$76</f>
        <v>0</v>
      </c>
      <c r="M18" s="63">
        <v>0</v>
      </c>
      <c r="N18" s="62">
        <f t="shared" si="1"/>
        <v>0</v>
      </c>
      <c r="O18" s="66">
        <f>$B$69</f>
        <v>1</v>
      </c>
      <c r="P18" s="61" t="s">
        <v>66</v>
      </c>
      <c r="Q18" s="62">
        <f t="shared" si="2"/>
        <v>0</v>
      </c>
      <c r="R18" s="85">
        <f>$B$73</f>
        <v>0.5</v>
      </c>
      <c r="S18" s="96" t="s">
        <v>62</v>
      </c>
      <c r="T18" s="155">
        <f t="shared" si="3"/>
        <v>0</v>
      </c>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row>
    <row r="19" spans="1:59" x14ac:dyDescent="0.25">
      <c r="A19" s="3">
        <v>17</v>
      </c>
      <c r="B19" s="20">
        <f>APA_WWL4!$L$11</f>
        <v>0.5</v>
      </c>
      <c r="C19" s="20">
        <f>APA_WWL4!$L$39</f>
        <v>1</v>
      </c>
      <c r="D19" s="20">
        <f>APA_WWL4!$L$53</f>
        <v>0</v>
      </c>
      <c r="E19" s="20">
        <f>APA_WWL4!$L$60</f>
        <v>0.5</v>
      </c>
      <c r="F19" s="20">
        <f>APA_WWL4!$M$63</f>
        <v>0.5</v>
      </c>
      <c r="G19" s="20">
        <f>APA_WWL4!$L$65</f>
        <v>0.5</v>
      </c>
      <c r="H19" s="20">
        <f t="shared" si="4"/>
        <v>0</v>
      </c>
      <c r="I19" s="86">
        <f>$B$69</f>
        <v>1</v>
      </c>
      <c r="J19" s="87" t="s">
        <v>66</v>
      </c>
      <c r="K19" s="83">
        <f t="shared" si="0"/>
        <v>0</v>
      </c>
      <c r="L19" s="86">
        <f>$B$73</f>
        <v>0.5</v>
      </c>
      <c r="M19" s="87" t="s">
        <v>62</v>
      </c>
      <c r="N19" s="83">
        <f t="shared" si="1"/>
        <v>0</v>
      </c>
      <c r="O19" s="86">
        <f>$B$76</f>
        <v>0</v>
      </c>
      <c r="P19" s="94">
        <v>0</v>
      </c>
      <c r="Q19" s="168">
        <f t="shared" si="2"/>
        <v>0</v>
      </c>
      <c r="R19" s="66">
        <f>$B$74</f>
        <v>0</v>
      </c>
      <c r="S19" s="87" t="s">
        <v>63</v>
      </c>
      <c r="T19" s="83">
        <f t="shared" si="3"/>
        <v>0</v>
      </c>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row>
    <row r="20" spans="1:59" x14ac:dyDescent="0.25">
      <c r="A20" s="3">
        <v>18</v>
      </c>
      <c r="B20" s="20">
        <f>APA_WWL4!$M$11</f>
        <v>0.5</v>
      </c>
      <c r="C20" s="20">
        <f>APA_WWL4!$L$39</f>
        <v>1</v>
      </c>
      <c r="D20" s="20">
        <f>APA_WWL4!$L$53</f>
        <v>0</v>
      </c>
      <c r="E20" s="20">
        <f>APA_WWL4!$L$60</f>
        <v>0.5</v>
      </c>
      <c r="F20" s="20">
        <f>APA_WWL4!$M$63</f>
        <v>0.5</v>
      </c>
      <c r="G20" s="20">
        <f>APA_WWL4!$L$65</f>
        <v>0.5</v>
      </c>
      <c r="H20" s="20">
        <f t="shared" si="4"/>
        <v>0</v>
      </c>
      <c r="I20" s="66">
        <f>$B$69</f>
        <v>1</v>
      </c>
      <c r="J20" s="61" t="s">
        <v>66</v>
      </c>
      <c r="K20" s="20">
        <f t="shared" si="0"/>
        <v>0</v>
      </c>
      <c r="L20" s="66">
        <f>$B$74</f>
        <v>0</v>
      </c>
      <c r="M20" s="61" t="s">
        <v>63</v>
      </c>
      <c r="N20" s="20">
        <f t="shared" si="1"/>
        <v>0</v>
      </c>
      <c r="O20" s="66">
        <f>$B$76</f>
        <v>0</v>
      </c>
      <c r="P20" s="95" t="s">
        <v>67</v>
      </c>
      <c r="Q20" s="71">
        <f t="shared" si="2"/>
        <v>0</v>
      </c>
      <c r="R20" s="66">
        <f>$B$73</f>
        <v>0.5</v>
      </c>
      <c r="S20" s="61" t="s">
        <v>62</v>
      </c>
      <c r="T20" s="20">
        <f t="shared" si="3"/>
        <v>0</v>
      </c>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59"/>
      <c r="BE20" s="159"/>
      <c r="BF20" s="159"/>
      <c r="BG20" s="159"/>
    </row>
    <row r="21" spans="1:59" x14ac:dyDescent="0.25">
      <c r="A21" s="3">
        <v>19</v>
      </c>
      <c r="B21" s="20">
        <f>APA_WWL4!$L$12</f>
        <v>0.5</v>
      </c>
      <c r="C21" s="20">
        <f>APA_WWL4!$M$39</f>
        <v>0</v>
      </c>
      <c r="D21" s="20">
        <f>APA_WWL4!$L$53</f>
        <v>0</v>
      </c>
      <c r="E21" s="20">
        <f>APA_WWL4!$L$60</f>
        <v>0.5</v>
      </c>
      <c r="F21" s="20">
        <f>APA_WWL4!$M$63</f>
        <v>0.5</v>
      </c>
      <c r="G21" s="20">
        <f>APA_WWL4!$L$65</f>
        <v>0.5</v>
      </c>
      <c r="H21" s="20">
        <f t="shared" si="4"/>
        <v>0</v>
      </c>
      <c r="I21" s="66">
        <f>$B$71</f>
        <v>0.75</v>
      </c>
      <c r="J21" s="61" t="s">
        <v>28</v>
      </c>
      <c r="K21" s="20">
        <f t="shared" si="0"/>
        <v>0</v>
      </c>
      <c r="L21" s="66">
        <f>$B$71</f>
        <v>0.75</v>
      </c>
      <c r="M21" s="61" t="s">
        <v>28</v>
      </c>
      <c r="N21" s="20">
        <f t="shared" si="1"/>
        <v>0</v>
      </c>
      <c r="O21" s="66">
        <f>$B$75</f>
        <v>0</v>
      </c>
      <c r="P21" s="95" t="s">
        <v>29</v>
      </c>
      <c r="Q21" s="71">
        <f t="shared" si="2"/>
        <v>0</v>
      </c>
      <c r="R21" s="66">
        <f>$B$75</f>
        <v>0</v>
      </c>
      <c r="S21" s="61" t="s">
        <v>29</v>
      </c>
      <c r="T21" s="20">
        <f t="shared" si="3"/>
        <v>0</v>
      </c>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row>
    <row r="22" spans="1:59" x14ac:dyDescent="0.25">
      <c r="A22" s="3">
        <v>20</v>
      </c>
      <c r="B22" s="20">
        <f>APA_WWL4!$M$12</f>
        <v>0.5</v>
      </c>
      <c r="C22" s="20">
        <f>APA_WWL4!$M$39</f>
        <v>0</v>
      </c>
      <c r="D22" s="20">
        <f>APA_WWL4!$L$53</f>
        <v>0</v>
      </c>
      <c r="E22" s="20">
        <f>APA_WWL4!$L$60</f>
        <v>0.5</v>
      </c>
      <c r="F22" s="20">
        <f>APA_WWL4!$M$63</f>
        <v>0.5</v>
      </c>
      <c r="G22" s="20">
        <f>APA_WWL4!$L$65</f>
        <v>0.5</v>
      </c>
      <c r="H22" s="20">
        <f t="shared" si="4"/>
        <v>0</v>
      </c>
      <c r="I22" s="66">
        <f>$B$71</f>
        <v>0.75</v>
      </c>
      <c r="J22" s="61" t="s">
        <v>28</v>
      </c>
      <c r="K22" s="20">
        <f t="shared" si="0"/>
        <v>0</v>
      </c>
      <c r="L22" s="66">
        <f>$B$75</f>
        <v>0</v>
      </c>
      <c r="M22" s="61" t="s">
        <v>29</v>
      </c>
      <c r="N22" s="20">
        <f t="shared" si="1"/>
        <v>0</v>
      </c>
      <c r="O22" s="66">
        <f>$B$75</f>
        <v>0</v>
      </c>
      <c r="P22" s="95" t="s">
        <v>29</v>
      </c>
      <c r="Q22" s="71">
        <f t="shared" si="2"/>
        <v>0</v>
      </c>
      <c r="R22" s="66">
        <f>$B$71</f>
        <v>0.75</v>
      </c>
      <c r="S22" s="61" t="s">
        <v>28</v>
      </c>
      <c r="T22" s="20">
        <f t="shared" si="3"/>
        <v>0</v>
      </c>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c r="BF22" s="159"/>
      <c r="BG22" s="159"/>
    </row>
    <row r="23" spans="1:59" x14ac:dyDescent="0.25">
      <c r="A23" s="3">
        <v>21</v>
      </c>
      <c r="B23" s="20">
        <f>APA_WWL4!$L$13</f>
        <v>0.21428571428571427</v>
      </c>
      <c r="C23" s="20">
        <f>APA_WWL4!$L$40</f>
        <v>3.8461538461538457E-2</v>
      </c>
      <c r="D23" s="20">
        <f>APA_WWL4!$M$53</f>
        <v>1</v>
      </c>
      <c r="E23" s="20">
        <f>APA_WWL4!$L$60</f>
        <v>0.5</v>
      </c>
      <c r="F23" s="20">
        <f>APA_WWL4!$M$63</f>
        <v>0.5</v>
      </c>
      <c r="G23" s="20">
        <f>APA_WWL4!$L$65</f>
        <v>0.5</v>
      </c>
      <c r="H23" s="20">
        <f t="shared" si="4"/>
        <v>1.03021978021978E-3</v>
      </c>
      <c r="I23" s="66">
        <f>$B$69</f>
        <v>1</v>
      </c>
      <c r="J23" s="61" t="s">
        <v>66</v>
      </c>
      <c r="K23" s="20">
        <f t="shared" si="0"/>
        <v>1.03021978021978E-3</v>
      </c>
      <c r="L23" s="66">
        <f>$B$72</f>
        <v>0.16666666666666666</v>
      </c>
      <c r="M23" s="61" t="s">
        <v>21</v>
      </c>
      <c r="N23" s="20">
        <f t="shared" si="1"/>
        <v>1.7170329670329666E-4</v>
      </c>
      <c r="O23" s="66">
        <f>$B$72</f>
        <v>0.16666666666666666</v>
      </c>
      <c r="P23" s="95" t="s">
        <v>21</v>
      </c>
      <c r="Q23" s="71">
        <f t="shared" si="2"/>
        <v>1.7170329670329666E-4</v>
      </c>
      <c r="R23" s="66">
        <f>$B$72</f>
        <v>0.16666666666666666</v>
      </c>
      <c r="S23" s="61" t="s">
        <v>21</v>
      </c>
      <c r="T23" s="20">
        <f t="shared" si="3"/>
        <v>1.7170329670329666E-4</v>
      </c>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row>
    <row r="24" spans="1:59" x14ac:dyDescent="0.25">
      <c r="A24" s="3">
        <v>22</v>
      </c>
      <c r="B24" s="20">
        <f>APA_WWL4!$M$13</f>
        <v>0.7857142857142857</v>
      </c>
      <c r="C24" s="20">
        <f>APA_WWL4!$L$40</f>
        <v>3.8461538461538457E-2</v>
      </c>
      <c r="D24" s="20">
        <f>APA_WWL4!$M$53</f>
        <v>1</v>
      </c>
      <c r="E24" s="20">
        <f>APA_WWL4!$L$60</f>
        <v>0.5</v>
      </c>
      <c r="F24" s="20">
        <f>APA_WWL4!$M$63</f>
        <v>0.5</v>
      </c>
      <c r="G24" s="20">
        <f>APA_WWL4!$L$65</f>
        <v>0.5</v>
      </c>
      <c r="H24" s="20">
        <f t="shared" si="4"/>
        <v>3.7774725274725271E-3</v>
      </c>
      <c r="I24" s="66">
        <f>$B$71</f>
        <v>0.75</v>
      </c>
      <c r="J24" s="61" t="s">
        <v>28</v>
      </c>
      <c r="K24" s="20">
        <f t="shared" si="0"/>
        <v>2.8331043956043951E-3</v>
      </c>
      <c r="L24" s="66">
        <f>$B$75</f>
        <v>0</v>
      </c>
      <c r="M24" s="61" t="s">
        <v>29</v>
      </c>
      <c r="N24" s="20">
        <f t="shared" si="1"/>
        <v>0</v>
      </c>
      <c r="O24" s="66">
        <f>$B$71</f>
        <v>0.75</v>
      </c>
      <c r="P24" s="95" t="s">
        <v>28</v>
      </c>
      <c r="Q24" s="71">
        <f t="shared" si="2"/>
        <v>2.8331043956043951E-3</v>
      </c>
      <c r="R24" s="66">
        <f>$B$75</f>
        <v>0</v>
      </c>
      <c r="S24" s="61" t="s">
        <v>29</v>
      </c>
      <c r="T24" s="20">
        <f t="shared" si="3"/>
        <v>0</v>
      </c>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row>
    <row r="25" spans="1:59" x14ac:dyDescent="0.25">
      <c r="A25" s="3">
        <v>23</v>
      </c>
      <c r="B25" s="20">
        <f>APA_WWL4!$L$14</f>
        <v>0.5</v>
      </c>
      <c r="C25" s="20">
        <f>APA_WWL4!$M$40</f>
        <v>0.96153846153846156</v>
      </c>
      <c r="D25" s="20">
        <f>APA_WWL4!$M$53</f>
        <v>1</v>
      </c>
      <c r="E25" s="20">
        <f>APA_WWL4!$L$60</f>
        <v>0.5</v>
      </c>
      <c r="F25" s="20">
        <f>APA_WWL4!$M$63</f>
        <v>0.5</v>
      </c>
      <c r="G25" s="20">
        <f>APA_WWL4!$L$65</f>
        <v>0.5</v>
      </c>
      <c r="H25" s="20">
        <f t="shared" si="4"/>
        <v>6.0096153846153848E-2</v>
      </c>
      <c r="I25" s="66">
        <f>$B$69</f>
        <v>1</v>
      </c>
      <c r="J25" s="61" t="s">
        <v>66</v>
      </c>
      <c r="K25" s="20">
        <f t="shared" si="0"/>
        <v>6.0096153846153848E-2</v>
      </c>
      <c r="L25" s="66">
        <f>$B$76</f>
        <v>0</v>
      </c>
      <c r="M25" s="61" t="s">
        <v>67</v>
      </c>
      <c r="N25" s="20">
        <f t="shared" si="1"/>
        <v>0</v>
      </c>
      <c r="O25" s="66">
        <f>$B$74</f>
        <v>0</v>
      </c>
      <c r="P25" s="95" t="s">
        <v>63</v>
      </c>
      <c r="Q25" s="71">
        <f t="shared" si="2"/>
        <v>0</v>
      </c>
      <c r="R25" s="66">
        <f>$B$73</f>
        <v>0.5</v>
      </c>
      <c r="S25" s="61" t="s">
        <v>62</v>
      </c>
      <c r="T25" s="20">
        <f t="shared" si="3"/>
        <v>3.0048076923076924E-2</v>
      </c>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row>
    <row r="26" spans="1:59" x14ac:dyDescent="0.25">
      <c r="A26" s="3">
        <v>24</v>
      </c>
      <c r="B26" s="20">
        <f>APA_WWL4!$M$14</f>
        <v>0.5</v>
      </c>
      <c r="C26" s="20">
        <f>APA_WWL4!$M$40</f>
        <v>0.96153846153846156</v>
      </c>
      <c r="D26" s="20">
        <f>APA_WWL4!$M$53</f>
        <v>1</v>
      </c>
      <c r="E26" s="20">
        <f>APA_WWL4!$L$60</f>
        <v>0.5</v>
      </c>
      <c r="F26" s="20">
        <f>APA_WWL4!$M$63</f>
        <v>0.5</v>
      </c>
      <c r="G26" s="20">
        <f>APA_WWL4!$L$65</f>
        <v>0.5</v>
      </c>
      <c r="H26" s="20">
        <f t="shared" si="4"/>
        <v>6.0096153846153848E-2</v>
      </c>
      <c r="I26" s="66">
        <f>$B$70</f>
        <v>0.5</v>
      </c>
      <c r="J26" s="61" t="s">
        <v>27</v>
      </c>
      <c r="K26" s="62">
        <f t="shared" si="0"/>
        <v>3.0048076923076924E-2</v>
      </c>
      <c r="L26" s="66">
        <f>$B$76</f>
        <v>0</v>
      </c>
      <c r="M26" s="61" t="s">
        <v>67</v>
      </c>
      <c r="N26" s="62">
        <f t="shared" si="1"/>
        <v>0</v>
      </c>
      <c r="O26" s="66">
        <f>$B$70</f>
        <v>0.5</v>
      </c>
      <c r="P26" s="95" t="s">
        <v>27</v>
      </c>
      <c r="Q26" s="155">
        <f t="shared" si="2"/>
        <v>3.0048076923076924E-2</v>
      </c>
      <c r="R26" s="66">
        <f>$B$70</f>
        <v>0.5</v>
      </c>
      <c r="S26" s="61" t="s">
        <v>27</v>
      </c>
      <c r="T26" s="62">
        <f t="shared" si="3"/>
        <v>3.0048076923076924E-2</v>
      </c>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row>
    <row r="27" spans="1:59" x14ac:dyDescent="0.25">
      <c r="A27" s="3">
        <v>25</v>
      </c>
      <c r="B27" s="20">
        <f>APA_WWL4!$L$15</f>
        <v>0.5</v>
      </c>
      <c r="C27" s="20">
        <f>APA_WWL4!$L$41</f>
        <v>0.96153846153846156</v>
      </c>
      <c r="D27" s="20">
        <f>APA_WWL4!$L$54</f>
        <v>1</v>
      </c>
      <c r="E27" s="20">
        <f>APA_WWL4!$M$60</f>
        <v>0.5</v>
      </c>
      <c r="F27" s="20">
        <f>APA_WWL4!$M$63</f>
        <v>0.5</v>
      </c>
      <c r="G27" s="20">
        <f>APA_WWL4!$L$65</f>
        <v>0.5</v>
      </c>
      <c r="H27" s="20">
        <f t="shared" si="4"/>
        <v>6.0096153846153848E-2</v>
      </c>
      <c r="I27" s="66">
        <f>$B$70</f>
        <v>0.5</v>
      </c>
      <c r="J27" s="61" t="s">
        <v>27</v>
      </c>
      <c r="K27" s="83">
        <f t="shared" si="0"/>
        <v>3.0048076923076924E-2</v>
      </c>
      <c r="L27" s="66">
        <f>$B$70</f>
        <v>0.5</v>
      </c>
      <c r="M27" s="61" t="s">
        <v>27</v>
      </c>
      <c r="N27" s="83">
        <f t="shared" si="1"/>
        <v>3.0048076923076924E-2</v>
      </c>
      <c r="O27" s="66">
        <f>$B$76</f>
        <v>0</v>
      </c>
      <c r="P27" s="95" t="s">
        <v>67</v>
      </c>
      <c r="Q27" s="168">
        <f t="shared" si="2"/>
        <v>0</v>
      </c>
      <c r="R27" s="66">
        <f>$B$70</f>
        <v>0.5</v>
      </c>
      <c r="S27" s="61" t="s">
        <v>27</v>
      </c>
      <c r="T27" s="83">
        <f t="shared" si="3"/>
        <v>3.0048076923076924E-2</v>
      </c>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row>
    <row r="28" spans="1:59" x14ac:dyDescent="0.25">
      <c r="A28" s="3">
        <v>26</v>
      </c>
      <c r="B28" s="20">
        <f>APA_WWL4!$M$15</f>
        <v>0.5</v>
      </c>
      <c r="C28" s="20">
        <f>APA_WWL4!$L$41</f>
        <v>0.96153846153846156</v>
      </c>
      <c r="D28" s="20">
        <f>APA_WWL4!$L$54</f>
        <v>1</v>
      </c>
      <c r="E28" s="20">
        <f>APA_WWL4!$M$60</f>
        <v>0.5</v>
      </c>
      <c r="F28" s="20">
        <f>APA_WWL4!$M$63</f>
        <v>0.5</v>
      </c>
      <c r="G28" s="20">
        <f>APA_WWL4!$L$65</f>
        <v>0.5</v>
      </c>
      <c r="H28" s="20">
        <f t="shared" si="4"/>
        <v>6.0096153846153848E-2</v>
      </c>
      <c r="I28" s="66">
        <f>$B$73</f>
        <v>0.5</v>
      </c>
      <c r="J28" s="61" t="s">
        <v>62</v>
      </c>
      <c r="K28" s="20">
        <f t="shared" si="0"/>
        <v>3.0048076923076924E-2</v>
      </c>
      <c r="L28" s="66">
        <f>$B$74</f>
        <v>0</v>
      </c>
      <c r="M28" s="61" t="s">
        <v>63</v>
      </c>
      <c r="N28" s="20">
        <f t="shared" si="1"/>
        <v>0</v>
      </c>
      <c r="O28" s="66">
        <f>$B$76</f>
        <v>0</v>
      </c>
      <c r="P28" s="95" t="s">
        <v>67</v>
      </c>
      <c r="Q28" s="71">
        <f t="shared" si="2"/>
        <v>0</v>
      </c>
      <c r="R28" s="66">
        <f>$B$69</f>
        <v>1</v>
      </c>
      <c r="S28" s="61" t="s">
        <v>66</v>
      </c>
      <c r="T28" s="20">
        <f t="shared" si="3"/>
        <v>6.0096153846153848E-2</v>
      </c>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row>
    <row r="29" spans="1:59" x14ac:dyDescent="0.25">
      <c r="A29" s="3">
        <v>27</v>
      </c>
      <c r="B29" s="20">
        <f>APA_WWL4!$L$16</f>
        <v>0.7857142857142857</v>
      </c>
      <c r="C29" s="20">
        <f>APA_WWL4!$M$41</f>
        <v>3.8461538461538436E-2</v>
      </c>
      <c r="D29" s="20">
        <f>APA_WWL4!$L$54</f>
        <v>1</v>
      </c>
      <c r="E29" s="20">
        <f>APA_WWL4!$M$60</f>
        <v>0.5</v>
      </c>
      <c r="F29" s="20">
        <f>APA_WWL4!$M$63</f>
        <v>0.5</v>
      </c>
      <c r="G29" s="20">
        <f>APA_WWL4!$L$65</f>
        <v>0.5</v>
      </c>
      <c r="H29" s="20">
        <f t="shared" si="4"/>
        <v>3.7774725274725249E-3</v>
      </c>
      <c r="I29" s="66">
        <f>$B$75</f>
        <v>0</v>
      </c>
      <c r="J29" s="61" t="s">
        <v>29</v>
      </c>
      <c r="K29" s="20">
        <f t="shared" si="0"/>
        <v>0</v>
      </c>
      <c r="L29" s="66">
        <f>$B$71</f>
        <v>0.75</v>
      </c>
      <c r="M29" s="61" t="s">
        <v>28</v>
      </c>
      <c r="N29" s="20">
        <f t="shared" si="1"/>
        <v>2.8331043956043938E-3</v>
      </c>
      <c r="O29" s="66">
        <f>$B$75</f>
        <v>0</v>
      </c>
      <c r="P29" s="95" t="s">
        <v>29</v>
      </c>
      <c r="Q29" s="71">
        <f t="shared" si="2"/>
        <v>0</v>
      </c>
      <c r="R29" s="66">
        <f>$B$71</f>
        <v>0.75</v>
      </c>
      <c r="S29" s="61" t="s">
        <v>28</v>
      </c>
      <c r="T29" s="20">
        <f t="shared" si="3"/>
        <v>2.8331043956043938E-3</v>
      </c>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row>
    <row r="30" spans="1:59" x14ac:dyDescent="0.25">
      <c r="A30" s="3">
        <v>28</v>
      </c>
      <c r="B30" s="20">
        <f>APA_WWL4!$M$16</f>
        <v>0.2142857142857143</v>
      </c>
      <c r="C30" s="20">
        <f>APA_WWL4!$M$41</f>
        <v>3.8461538461538436E-2</v>
      </c>
      <c r="D30" s="20">
        <f>APA_WWL4!$L$54</f>
        <v>1</v>
      </c>
      <c r="E30" s="20">
        <f>APA_WWL4!$M$60</f>
        <v>0.5</v>
      </c>
      <c r="F30" s="20">
        <f>APA_WWL4!$M$63</f>
        <v>0.5</v>
      </c>
      <c r="G30" s="20">
        <f>APA_WWL4!$L$65</f>
        <v>0.5</v>
      </c>
      <c r="H30" s="20">
        <f t="shared" si="4"/>
        <v>1.0302197802197796E-3</v>
      </c>
      <c r="I30" s="66">
        <f>$B$72</f>
        <v>0.16666666666666666</v>
      </c>
      <c r="J30" s="61" t="s">
        <v>21</v>
      </c>
      <c r="K30" s="20">
        <f t="shared" si="0"/>
        <v>1.7170329670329658E-4</v>
      </c>
      <c r="L30" s="66">
        <f>$B$72</f>
        <v>0.16666666666666666</v>
      </c>
      <c r="M30" s="61" t="s">
        <v>21</v>
      </c>
      <c r="N30" s="20">
        <f t="shared" si="1"/>
        <v>1.7170329670329658E-4</v>
      </c>
      <c r="O30" s="66">
        <f>$B$72</f>
        <v>0.16666666666666666</v>
      </c>
      <c r="P30" s="95" t="s">
        <v>21</v>
      </c>
      <c r="Q30" s="71">
        <f t="shared" si="2"/>
        <v>1.7170329670329658E-4</v>
      </c>
      <c r="R30" s="66">
        <f>$B$69</f>
        <v>1</v>
      </c>
      <c r="S30" s="61" t="s">
        <v>66</v>
      </c>
      <c r="T30" s="20">
        <f t="shared" si="3"/>
        <v>1.0302197802197796E-3</v>
      </c>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row>
    <row r="31" spans="1:59" x14ac:dyDescent="0.25">
      <c r="A31" s="3">
        <v>29</v>
      </c>
      <c r="B31" s="20">
        <f>APA_WWL4!$L$17</f>
        <v>0.5</v>
      </c>
      <c r="C31" s="20">
        <f>APA_WWL4!$L$42</f>
        <v>0</v>
      </c>
      <c r="D31" s="20">
        <f>APA_WWL4!$M$54</f>
        <v>0</v>
      </c>
      <c r="E31" s="20">
        <f>APA_WWL4!$M$60</f>
        <v>0.5</v>
      </c>
      <c r="F31" s="20">
        <f>APA_WWL4!$M$63</f>
        <v>0.5</v>
      </c>
      <c r="G31" s="20">
        <f>APA_WWL4!$L$65</f>
        <v>0.5</v>
      </c>
      <c r="H31" s="20">
        <f t="shared" si="4"/>
        <v>0</v>
      </c>
      <c r="I31" s="66">
        <f>$B$71</f>
        <v>0.75</v>
      </c>
      <c r="J31" s="61" t="s">
        <v>28</v>
      </c>
      <c r="K31" s="20">
        <f t="shared" si="0"/>
        <v>0</v>
      </c>
      <c r="L31" s="66">
        <f>$B$75</f>
        <v>0</v>
      </c>
      <c r="M31" s="61" t="s">
        <v>29</v>
      </c>
      <c r="N31" s="20">
        <f t="shared" si="1"/>
        <v>0</v>
      </c>
      <c r="O31" s="66">
        <f>$B$75</f>
        <v>0</v>
      </c>
      <c r="P31" s="95" t="s">
        <v>29</v>
      </c>
      <c r="Q31" s="71">
        <f t="shared" si="2"/>
        <v>0</v>
      </c>
      <c r="R31" s="66">
        <f>$B$71</f>
        <v>0.75</v>
      </c>
      <c r="S31" s="61" t="s">
        <v>28</v>
      </c>
      <c r="T31" s="20">
        <f t="shared" si="3"/>
        <v>0</v>
      </c>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row>
    <row r="32" spans="1:59" x14ac:dyDescent="0.25">
      <c r="A32" s="3">
        <v>30</v>
      </c>
      <c r="B32" s="20">
        <f>APA_WWL4!$M$17</f>
        <v>0.5</v>
      </c>
      <c r="C32" s="20">
        <f>APA_WWL4!$L$42</f>
        <v>0</v>
      </c>
      <c r="D32" s="20">
        <f>APA_WWL4!$M$54</f>
        <v>0</v>
      </c>
      <c r="E32" s="20">
        <f>APA_WWL4!$M$60</f>
        <v>0.5</v>
      </c>
      <c r="F32" s="20">
        <f>APA_WWL4!$M$63</f>
        <v>0.5</v>
      </c>
      <c r="G32" s="20">
        <f>APA_WWL4!$L$65</f>
        <v>0.5</v>
      </c>
      <c r="H32" s="20">
        <f t="shared" si="4"/>
        <v>0</v>
      </c>
      <c r="I32" s="66">
        <f>$B$75</f>
        <v>0</v>
      </c>
      <c r="J32" s="61" t="s">
        <v>29</v>
      </c>
      <c r="K32" s="20">
        <f>I32*H32</f>
        <v>0</v>
      </c>
      <c r="L32" s="66">
        <f>$B$75</f>
        <v>0</v>
      </c>
      <c r="M32" s="61" t="s">
        <v>29</v>
      </c>
      <c r="N32" s="20">
        <f t="shared" si="1"/>
        <v>0</v>
      </c>
      <c r="O32" s="66">
        <f>$B$71</f>
        <v>0.75</v>
      </c>
      <c r="P32" s="95" t="s">
        <v>28</v>
      </c>
      <c r="Q32" s="71">
        <f t="shared" si="2"/>
        <v>0</v>
      </c>
      <c r="R32" s="66">
        <f>$B$71</f>
        <v>0.75</v>
      </c>
      <c r="S32" s="61" t="s">
        <v>28</v>
      </c>
      <c r="T32" s="20">
        <f t="shared" si="3"/>
        <v>0</v>
      </c>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row>
    <row r="33" spans="1:59" x14ac:dyDescent="0.25">
      <c r="A33" s="3">
        <v>31</v>
      </c>
      <c r="B33" s="20">
        <f>APA_WWL4!$L$18</f>
        <v>0.5</v>
      </c>
      <c r="C33" s="20">
        <f>APA_WWL4!$M$42</f>
        <v>1</v>
      </c>
      <c r="D33" s="20">
        <f>APA_WWL4!$M$54</f>
        <v>0</v>
      </c>
      <c r="E33" s="20">
        <f>APA_WWL4!$M$60</f>
        <v>0.5</v>
      </c>
      <c r="F33" s="20">
        <f>APA_WWL4!$M$63</f>
        <v>0.5</v>
      </c>
      <c r="G33" s="20">
        <f>APA_WWL4!$L$65</f>
        <v>0.5</v>
      </c>
      <c r="H33" s="20">
        <f t="shared" si="4"/>
        <v>0</v>
      </c>
      <c r="I33" s="66">
        <f>$B$73</f>
        <v>0.5</v>
      </c>
      <c r="J33" s="61" t="s">
        <v>62</v>
      </c>
      <c r="K33" s="20">
        <f t="shared" si="0"/>
        <v>0</v>
      </c>
      <c r="L33" s="66">
        <f>$B$76</f>
        <v>0</v>
      </c>
      <c r="M33" s="61" t="s">
        <v>67</v>
      </c>
      <c r="N33" s="20">
        <f t="shared" si="1"/>
        <v>0</v>
      </c>
      <c r="O33" s="66">
        <f>$B$74</f>
        <v>0</v>
      </c>
      <c r="P33" s="95" t="s">
        <v>63</v>
      </c>
      <c r="Q33" s="71">
        <f t="shared" si="2"/>
        <v>0</v>
      </c>
      <c r="R33" s="66">
        <f>$B$69</f>
        <v>1</v>
      </c>
      <c r="S33" s="61" t="s">
        <v>66</v>
      </c>
      <c r="T33" s="20">
        <f t="shared" si="3"/>
        <v>0</v>
      </c>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159"/>
      <c r="BG33" s="159"/>
    </row>
    <row r="34" spans="1:59" s="4" customFormat="1" x14ac:dyDescent="0.25">
      <c r="A34" s="4">
        <v>32</v>
      </c>
      <c r="B34" s="62">
        <f>APA_WWL4!$M$18</f>
        <v>0.5</v>
      </c>
      <c r="C34" s="62">
        <f>APA_WWL4!$M$42</f>
        <v>1</v>
      </c>
      <c r="D34" s="62">
        <f>APA_WWL4!$M$54</f>
        <v>0</v>
      </c>
      <c r="E34" s="62">
        <f>APA_WWL4!$M$60</f>
        <v>0.5</v>
      </c>
      <c r="F34" s="62">
        <f>APA_WWL4!$M$63</f>
        <v>0.5</v>
      </c>
      <c r="G34" s="62">
        <f>APA_WWL4!$L$65</f>
        <v>0.5</v>
      </c>
      <c r="H34" s="62">
        <f t="shared" si="4"/>
        <v>0</v>
      </c>
      <c r="I34" s="85">
        <f>$B$74</f>
        <v>0</v>
      </c>
      <c r="J34" s="63" t="s">
        <v>63</v>
      </c>
      <c r="K34" s="62">
        <f t="shared" si="0"/>
        <v>0</v>
      </c>
      <c r="L34" s="85">
        <f>$B$76</f>
        <v>0</v>
      </c>
      <c r="M34" s="63">
        <v>0</v>
      </c>
      <c r="N34" s="62">
        <f t="shared" si="1"/>
        <v>0</v>
      </c>
      <c r="O34" s="85">
        <f>$B$73</f>
        <v>0.5</v>
      </c>
      <c r="P34" s="96" t="s">
        <v>62</v>
      </c>
      <c r="Q34" s="155">
        <f t="shared" si="2"/>
        <v>0</v>
      </c>
      <c r="R34" s="66">
        <f>$B$69</f>
        <v>1</v>
      </c>
      <c r="S34" s="63" t="s">
        <v>66</v>
      </c>
      <c r="T34" s="62">
        <f t="shared" si="3"/>
        <v>0</v>
      </c>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row>
    <row r="35" spans="1:59" x14ac:dyDescent="0.25">
      <c r="A35" s="3">
        <v>33</v>
      </c>
      <c r="B35" s="20">
        <f>APA_WWL4!$L$19</f>
        <v>0.5</v>
      </c>
      <c r="C35" s="20">
        <f>APA_WWL4!$L$43</f>
        <v>1</v>
      </c>
      <c r="D35" s="20">
        <f>APA_WWL4!$L$55</f>
        <v>0</v>
      </c>
      <c r="E35" s="20">
        <f>APA_WWL4!$L$61</f>
        <v>0.5</v>
      </c>
      <c r="F35" s="20">
        <f>APA_WWL4!$L$64</f>
        <v>0.5</v>
      </c>
      <c r="G35" s="20">
        <f>APA_WWL4!$M$65</f>
        <v>0.5</v>
      </c>
      <c r="H35" s="20">
        <f t="shared" si="4"/>
        <v>0</v>
      </c>
      <c r="I35" s="86">
        <f>$B$73</f>
        <v>0.5</v>
      </c>
      <c r="J35" s="87" t="s">
        <v>62</v>
      </c>
      <c r="K35" s="20">
        <f t="shared" si="0"/>
        <v>0</v>
      </c>
      <c r="L35" s="86">
        <f>$B$69</f>
        <v>1</v>
      </c>
      <c r="M35" s="87" t="s">
        <v>66</v>
      </c>
      <c r="N35" s="20">
        <f t="shared" si="1"/>
        <v>0</v>
      </c>
      <c r="O35" s="66">
        <f>$B$74</f>
        <v>0</v>
      </c>
      <c r="P35" s="61" t="s">
        <v>63</v>
      </c>
      <c r="Q35" s="20">
        <f t="shared" si="2"/>
        <v>0</v>
      </c>
      <c r="R35" s="86">
        <f>$B$76</f>
        <v>0</v>
      </c>
      <c r="S35" s="94">
        <v>0</v>
      </c>
      <c r="T35" s="71">
        <f t="shared" si="3"/>
        <v>0</v>
      </c>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159"/>
      <c r="BG35" s="159"/>
    </row>
    <row r="36" spans="1:59" x14ac:dyDescent="0.25">
      <c r="A36" s="3">
        <v>34</v>
      </c>
      <c r="B36" s="20">
        <f>APA_WWL4!$M$19</f>
        <v>0.5</v>
      </c>
      <c r="C36" s="20">
        <f>APA_WWL4!$L$43</f>
        <v>1</v>
      </c>
      <c r="D36" s="20">
        <f>APA_WWL4!$L$55</f>
        <v>0</v>
      </c>
      <c r="E36" s="20">
        <f>APA_WWL4!$L$61</f>
        <v>0.5</v>
      </c>
      <c r="F36" s="20">
        <f>APA_WWL4!$L$64</f>
        <v>0.5</v>
      </c>
      <c r="G36" s="20">
        <f>APA_WWL4!$M$65</f>
        <v>0.5</v>
      </c>
      <c r="H36" s="20">
        <f t="shared" si="4"/>
        <v>0</v>
      </c>
      <c r="I36" s="66">
        <f>$B$74</f>
        <v>0</v>
      </c>
      <c r="J36" s="61" t="s">
        <v>63</v>
      </c>
      <c r="K36" s="20">
        <f t="shared" si="0"/>
        <v>0</v>
      </c>
      <c r="L36" s="66">
        <f>$B$69</f>
        <v>1</v>
      </c>
      <c r="M36" s="61" t="s">
        <v>66</v>
      </c>
      <c r="N36" s="20">
        <f t="shared" si="1"/>
        <v>0</v>
      </c>
      <c r="O36" s="66">
        <f>$B$73</f>
        <v>0.5</v>
      </c>
      <c r="P36" s="61" t="s">
        <v>62</v>
      </c>
      <c r="Q36" s="20">
        <f t="shared" si="2"/>
        <v>0</v>
      </c>
      <c r="R36" s="66">
        <f>$B$76</f>
        <v>0</v>
      </c>
      <c r="S36" s="95" t="s">
        <v>67</v>
      </c>
      <c r="T36" s="71">
        <f t="shared" si="3"/>
        <v>0</v>
      </c>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row>
    <row r="37" spans="1:59" x14ac:dyDescent="0.25">
      <c r="A37" s="3">
        <v>35</v>
      </c>
      <c r="B37" s="20">
        <f>APA_WWL4!$L$20</f>
        <v>0.5</v>
      </c>
      <c r="C37" s="20">
        <f>APA_WWL4!$M$43</f>
        <v>0</v>
      </c>
      <c r="D37" s="20">
        <f>APA_WWL4!$L$55</f>
        <v>0</v>
      </c>
      <c r="E37" s="20">
        <f>APA_WWL4!$L$61</f>
        <v>0.5</v>
      </c>
      <c r="F37" s="20">
        <f>APA_WWL4!$L$64</f>
        <v>0.5</v>
      </c>
      <c r="G37" s="20">
        <f>APA_WWL4!$M$65</f>
        <v>0.5</v>
      </c>
      <c r="H37" s="20">
        <f t="shared" si="4"/>
        <v>0</v>
      </c>
      <c r="I37" s="66">
        <f>$B$71</f>
        <v>0.75</v>
      </c>
      <c r="J37" s="61" t="s">
        <v>28</v>
      </c>
      <c r="K37" s="20">
        <f t="shared" si="0"/>
        <v>0</v>
      </c>
      <c r="L37" s="66">
        <f>$B$71</f>
        <v>0.75</v>
      </c>
      <c r="M37" s="61" t="s">
        <v>28</v>
      </c>
      <c r="N37" s="20">
        <f t="shared" si="1"/>
        <v>0</v>
      </c>
      <c r="O37" s="66">
        <f>$B$75</f>
        <v>0</v>
      </c>
      <c r="P37" s="61" t="s">
        <v>29</v>
      </c>
      <c r="Q37" s="20">
        <f t="shared" si="2"/>
        <v>0</v>
      </c>
      <c r="R37" s="66">
        <f>$B$75</f>
        <v>0</v>
      </c>
      <c r="S37" s="95" t="s">
        <v>29</v>
      </c>
      <c r="T37" s="71">
        <f t="shared" si="3"/>
        <v>0</v>
      </c>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159"/>
      <c r="BG37" s="159"/>
    </row>
    <row r="38" spans="1:59" x14ac:dyDescent="0.25">
      <c r="A38" s="3">
        <v>36</v>
      </c>
      <c r="B38" s="20">
        <f>APA_WWL4!$M$20</f>
        <v>0.5</v>
      </c>
      <c r="C38" s="20">
        <f>APA_WWL4!$M$43</f>
        <v>0</v>
      </c>
      <c r="D38" s="20">
        <f>APA_WWL4!$L$55</f>
        <v>0</v>
      </c>
      <c r="E38" s="20">
        <f>APA_WWL4!$L$61</f>
        <v>0.5</v>
      </c>
      <c r="F38" s="20">
        <f>APA_WWL4!$L$64</f>
        <v>0.5</v>
      </c>
      <c r="G38" s="20">
        <f>APA_WWL4!$M$65</f>
        <v>0.5</v>
      </c>
      <c r="H38" s="20">
        <f t="shared" si="4"/>
        <v>0</v>
      </c>
      <c r="I38" s="66">
        <f>$B$75</f>
        <v>0</v>
      </c>
      <c r="J38" s="61" t="s">
        <v>29</v>
      </c>
      <c r="K38" s="20">
        <f t="shared" si="0"/>
        <v>0</v>
      </c>
      <c r="L38" s="66">
        <f>$B$71</f>
        <v>0.75</v>
      </c>
      <c r="M38" s="61" t="s">
        <v>28</v>
      </c>
      <c r="N38" s="20">
        <f t="shared" si="1"/>
        <v>0</v>
      </c>
      <c r="O38" s="66">
        <f>$B$71</f>
        <v>0.75</v>
      </c>
      <c r="P38" s="61" t="s">
        <v>28</v>
      </c>
      <c r="Q38" s="20">
        <f t="shared" si="2"/>
        <v>0</v>
      </c>
      <c r="R38" s="66">
        <f>$B$75</f>
        <v>0</v>
      </c>
      <c r="S38" s="95" t="s">
        <v>29</v>
      </c>
      <c r="T38" s="71">
        <f t="shared" si="3"/>
        <v>0</v>
      </c>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row>
    <row r="39" spans="1:59" x14ac:dyDescent="0.25">
      <c r="A39" s="3">
        <v>37</v>
      </c>
      <c r="B39" s="20">
        <f>APA_WWL4!$L$21</f>
        <v>0.21428571428571427</v>
      </c>
      <c r="C39" s="20">
        <f>APA_WWL4!$L$44</f>
        <v>3.8461538461538457E-2</v>
      </c>
      <c r="D39" s="20">
        <f>APA_WWL4!$M$55</f>
        <v>1</v>
      </c>
      <c r="E39" s="20">
        <f>APA_WWL4!$L$61</f>
        <v>0.5</v>
      </c>
      <c r="F39" s="20">
        <f>APA_WWL4!$L$64</f>
        <v>0.5</v>
      </c>
      <c r="G39" s="20">
        <f>APA_WWL4!$M$65</f>
        <v>0.5</v>
      </c>
      <c r="H39" s="20">
        <f t="shared" si="4"/>
        <v>1.03021978021978E-3</v>
      </c>
      <c r="I39" s="66">
        <f>$B$72</f>
        <v>0.16666666666666666</v>
      </c>
      <c r="J39" s="61" t="s">
        <v>21</v>
      </c>
      <c r="K39" s="20">
        <f t="shared" si="0"/>
        <v>1.7170329670329666E-4</v>
      </c>
      <c r="L39" s="66">
        <f>$B$69</f>
        <v>1</v>
      </c>
      <c r="M39" s="61" t="s">
        <v>66</v>
      </c>
      <c r="N39" s="20">
        <f t="shared" si="1"/>
        <v>1.03021978021978E-3</v>
      </c>
      <c r="O39" s="66">
        <f>$B$72</f>
        <v>0.16666666666666666</v>
      </c>
      <c r="P39" s="61" t="s">
        <v>21</v>
      </c>
      <c r="Q39" s="20">
        <f t="shared" si="2"/>
        <v>1.7170329670329666E-4</v>
      </c>
      <c r="R39" s="66">
        <f>$B$72</f>
        <v>0.16666666666666666</v>
      </c>
      <c r="S39" s="95" t="s">
        <v>21</v>
      </c>
      <c r="T39" s="71">
        <f t="shared" si="3"/>
        <v>1.7170329670329666E-4</v>
      </c>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row>
    <row r="40" spans="1:59" x14ac:dyDescent="0.25">
      <c r="A40" s="3">
        <v>38</v>
      </c>
      <c r="B40" s="20">
        <f>APA_WWL4!$M$21</f>
        <v>0.7857142857142857</v>
      </c>
      <c r="C40" s="20">
        <f>APA_WWL4!$L$44</f>
        <v>3.8461538461538457E-2</v>
      </c>
      <c r="D40" s="20">
        <f>APA_WWL4!$M$55</f>
        <v>1</v>
      </c>
      <c r="E40" s="20">
        <f>APA_WWL4!$L$61</f>
        <v>0.5</v>
      </c>
      <c r="F40" s="20">
        <f>APA_WWL4!$L$64</f>
        <v>0.5</v>
      </c>
      <c r="G40" s="20">
        <f>APA_WWL4!$M$65</f>
        <v>0.5</v>
      </c>
      <c r="H40" s="20">
        <f t="shared" si="4"/>
        <v>3.7774725274725271E-3</v>
      </c>
      <c r="I40" s="66">
        <f>$B$75</f>
        <v>0</v>
      </c>
      <c r="J40" s="61" t="s">
        <v>29</v>
      </c>
      <c r="K40" s="20">
        <f t="shared" si="0"/>
        <v>0</v>
      </c>
      <c r="L40" s="66">
        <f>$B$71</f>
        <v>0.75</v>
      </c>
      <c r="M40" s="61" t="s">
        <v>28</v>
      </c>
      <c r="N40" s="20">
        <f t="shared" si="1"/>
        <v>2.8331043956043951E-3</v>
      </c>
      <c r="O40" s="66">
        <f>$B$75</f>
        <v>0</v>
      </c>
      <c r="P40" s="61" t="s">
        <v>29</v>
      </c>
      <c r="Q40" s="20">
        <f t="shared" si="2"/>
        <v>0</v>
      </c>
      <c r="R40" s="66">
        <f>$B$71</f>
        <v>0.75</v>
      </c>
      <c r="S40" s="95" t="s">
        <v>28</v>
      </c>
      <c r="T40" s="71">
        <f t="shared" si="3"/>
        <v>2.8331043956043951E-3</v>
      </c>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row>
    <row r="41" spans="1:59" x14ac:dyDescent="0.25">
      <c r="A41" s="3">
        <v>39</v>
      </c>
      <c r="B41" s="20">
        <f>APA_WWL4!$L$22</f>
        <v>0.5</v>
      </c>
      <c r="C41" s="20">
        <f>APA_WWL4!$M$44</f>
        <v>0.96153846153846156</v>
      </c>
      <c r="D41" s="20">
        <f>APA_WWL4!$M$55</f>
        <v>1</v>
      </c>
      <c r="E41" s="20">
        <f>APA_WWL4!$L$61</f>
        <v>0.5</v>
      </c>
      <c r="F41" s="20">
        <f>APA_WWL4!$L$64</f>
        <v>0.5</v>
      </c>
      <c r="G41" s="20">
        <f>APA_WWL4!$M$65</f>
        <v>0.5</v>
      </c>
      <c r="H41" s="20">
        <f t="shared" si="4"/>
        <v>6.0096153846153848E-2</v>
      </c>
      <c r="I41" s="66">
        <f>$B$76</f>
        <v>0</v>
      </c>
      <c r="J41" s="61" t="s">
        <v>67</v>
      </c>
      <c r="K41" s="20">
        <f t="shared" si="0"/>
        <v>0</v>
      </c>
      <c r="L41" s="66">
        <f>$B$69</f>
        <v>1</v>
      </c>
      <c r="M41" s="61" t="s">
        <v>66</v>
      </c>
      <c r="N41" s="20">
        <f t="shared" si="1"/>
        <v>6.0096153846153848E-2</v>
      </c>
      <c r="O41" s="66">
        <f>$B$73</f>
        <v>0.5</v>
      </c>
      <c r="P41" s="61" t="s">
        <v>62</v>
      </c>
      <c r="Q41" s="20">
        <f t="shared" si="2"/>
        <v>3.0048076923076924E-2</v>
      </c>
      <c r="R41" s="66">
        <f>$B$74</f>
        <v>0</v>
      </c>
      <c r="S41" s="95" t="s">
        <v>63</v>
      </c>
      <c r="T41" s="71">
        <f t="shared" si="3"/>
        <v>0</v>
      </c>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row>
    <row r="42" spans="1:59" x14ac:dyDescent="0.25">
      <c r="A42" s="3">
        <v>40</v>
      </c>
      <c r="B42" s="20">
        <f>APA_WWL4!$M$22</f>
        <v>0.5</v>
      </c>
      <c r="C42" s="20">
        <f>APA_WWL4!$M$44</f>
        <v>0.96153846153846156</v>
      </c>
      <c r="D42" s="20">
        <f>APA_WWL4!$M$55</f>
        <v>1</v>
      </c>
      <c r="E42" s="20">
        <f>APA_WWL4!$L$61</f>
        <v>0.5</v>
      </c>
      <c r="F42" s="20">
        <f>APA_WWL4!$L$64</f>
        <v>0.5</v>
      </c>
      <c r="G42" s="20">
        <f>APA_WWL4!$M$65</f>
        <v>0.5</v>
      </c>
      <c r="H42" s="20">
        <f t="shared" si="4"/>
        <v>6.0096153846153848E-2</v>
      </c>
      <c r="I42" s="66">
        <f>$B$76</f>
        <v>0</v>
      </c>
      <c r="J42" s="61" t="s">
        <v>67</v>
      </c>
      <c r="K42" s="20">
        <f t="shared" si="0"/>
        <v>0</v>
      </c>
      <c r="L42" s="66">
        <f>$B$70</f>
        <v>0.5</v>
      </c>
      <c r="M42" s="61" t="s">
        <v>27</v>
      </c>
      <c r="N42" s="20">
        <f t="shared" si="1"/>
        <v>3.0048076923076924E-2</v>
      </c>
      <c r="O42" s="66">
        <f>$B$70</f>
        <v>0.5</v>
      </c>
      <c r="P42" s="61" t="s">
        <v>27</v>
      </c>
      <c r="Q42" s="20">
        <f t="shared" si="2"/>
        <v>3.0048076923076924E-2</v>
      </c>
      <c r="R42" s="66">
        <f>$B$70</f>
        <v>0.5</v>
      </c>
      <c r="S42" s="95" t="s">
        <v>27</v>
      </c>
      <c r="T42" s="71">
        <f t="shared" si="3"/>
        <v>3.0048076923076924E-2</v>
      </c>
    </row>
    <row r="43" spans="1:59" x14ac:dyDescent="0.25">
      <c r="A43" s="3">
        <v>41</v>
      </c>
      <c r="B43" s="20">
        <f>APA_WWL4!$L$23</f>
        <v>0.5</v>
      </c>
      <c r="C43" s="20">
        <f>APA_WWL4!$L$45</f>
        <v>0.96153846153846156</v>
      </c>
      <c r="D43" s="20">
        <f>APA_WWL4!$L$56</f>
        <v>1</v>
      </c>
      <c r="E43" s="20">
        <f>APA_WWL4!$M$61</f>
        <v>0.5</v>
      </c>
      <c r="F43" s="20">
        <f>APA_WWL4!$L$64</f>
        <v>0.5</v>
      </c>
      <c r="G43" s="20">
        <f>APA_WWL4!$M$65</f>
        <v>0.5</v>
      </c>
      <c r="H43" s="20">
        <f t="shared" si="4"/>
        <v>6.0096153846153848E-2</v>
      </c>
      <c r="I43" s="66">
        <f>$B$70</f>
        <v>0.5</v>
      </c>
      <c r="J43" s="61" t="s">
        <v>27</v>
      </c>
      <c r="K43" s="20">
        <f t="shared" si="0"/>
        <v>3.0048076923076924E-2</v>
      </c>
      <c r="L43" s="66">
        <f>$B$70</f>
        <v>0.5</v>
      </c>
      <c r="M43" s="61" t="s">
        <v>27</v>
      </c>
      <c r="N43" s="20">
        <f t="shared" si="1"/>
        <v>3.0048076923076924E-2</v>
      </c>
      <c r="O43" s="66">
        <f>$B$70</f>
        <v>0.5</v>
      </c>
      <c r="P43" s="61" t="s">
        <v>27</v>
      </c>
      <c r="Q43" s="20">
        <f t="shared" si="2"/>
        <v>3.0048076923076924E-2</v>
      </c>
      <c r="R43" s="66">
        <f>$B$76</f>
        <v>0</v>
      </c>
      <c r="S43" s="95" t="s">
        <v>67</v>
      </c>
      <c r="T43" s="71">
        <f t="shared" si="3"/>
        <v>0</v>
      </c>
    </row>
    <row r="44" spans="1:59" x14ac:dyDescent="0.25">
      <c r="A44" s="3">
        <v>42</v>
      </c>
      <c r="B44" s="20">
        <f>APA_WWL4!$M$23</f>
        <v>0.5</v>
      </c>
      <c r="C44" s="20">
        <f>APA_WWL4!$L$45</f>
        <v>0.96153846153846156</v>
      </c>
      <c r="D44" s="20">
        <f>APA_WWL4!$L$56</f>
        <v>1</v>
      </c>
      <c r="E44" s="20">
        <f>APA_WWL4!$M$61</f>
        <v>0.5</v>
      </c>
      <c r="F44" s="20">
        <f>APA_WWL4!$L$64</f>
        <v>0.5</v>
      </c>
      <c r="G44" s="20">
        <f>APA_WWL4!$M$65</f>
        <v>0.5</v>
      </c>
      <c r="H44" s="20">
        <f t="shared" si="4"/>
        <v>6.0096153846153848E-2</v>
      </c>
      <c r="I44" s="66">
        <f>$B$74</f>
        <v>0</v>
      </c>
      <c r="J44" s="61" t="s">
        <v>63</v>
      </c>
      <c r="K44" s="20">
        <f t="shared" si="0"/>
        <v>0</v>
      </c>
      <c r="L44" s="66">
        <f>$B$73</f>
        <v>0.5</v>
      </c>
      <c r="M44" s="61" t="s">
        <v>62</v>
      </c>
      <c r="N44" s="20">
        <f t="shared" si="1"/>
        <v>3.0048076923076924E-2</v>
      </c>
      <c r="O44" s="66">
        <f>$B$69</f>
        <v>1</v>
      </c>
      <c r="P44" s="61" t="s">
        <v>66</v>
      </c>
      <c r="Q44" s="20">
        <f t="shared" si="2"/>
        <v>6.0096153846153848E-2</v>
      </c>
      <c r="R44" s="66">
        <f>$B$76</f>
        <v>0</v>
      </c>
      <c r="S44" s="95" t="s">
        <v>67</v>
      </c>
      <c r="T44" s="71">
        <f t="shared" si="3"/>
        <v>0</v>
      </c>
    </row>
    <row r="45" spans="1:59" x14ac:dyDescent="0.25">
      <c r="A45" s="3">
        <v>43</v>
      </c>
      <c r="B45" s="20">
        <f>APA_WWL4!$L$24</f>
        <v>0.7857142857142857</v>
      </c>
      <c r="C45" s="20">
        <f>APA_WWL4!$M$45</f>
        <v>3.8461538461538436E-2</v>
      </c>
      <c r="D45" s="20">
        <f>APA_WWL4!$L$56</f>
        <v>1</v>
      </c>
      <c r="E45" s="20">
        <f>APA_WWL4!$M$61</f>
        <v>0.5</v>
      </c>
      <c r="F45" s="20">
        <f>APA_WWL4!$L$64</f>
        <v>0.5</v>
      </c>
      <c r="G45" s="20">
        <f>APA_WWL4!$M$65</f>
        <v>0.5</v>
      </c>
      <c r="H45" s="20">
        <f t="shared" si="4"/>
        <v>3.7774725274725249E-3</v>
      </c>
      <c r="I45" s="66">
        <f>$B$71</f>
        <v>0.75</v>
      </c>
      <c r="J45" s="61" t="s">
        <v>28</v>
      </c>
      <c r="K45" s="20">
        <f t="shared" si="0"/>
        <v>2.8331043956043938E-3</v>
      </c>
      <c r="L45" s="66">
        <f>$B$75</f>
        <v>0</v>
      </c>
      <c r="M45" s="61" t="s">
        <v>29</v>
      </c>
      <c r="N45" s="20">
        <f t="shared" si="1"/>
        <v>0</v>
      </c>
      <c r="O45" s="66">
        <f>$B$71</f>
        <v>0.75</v>
      </c>
      <c r="P45" s="61" t="s">
        <v>28</v>
      </c>
      <c r="Q45" s="20">
        <f t="shared" si="2"/>
        <v>2.8331043956043938E-3</v>
      </c>
      <c r="R45" s="66">
        <f>$B$75</f>
        <v>0</v>
      </c>
      <c r="S45" s="95" t="s">
        <v>29</v>
      </c>
      <c r="T45" s="71">
        <f t="shared" si="3"/>
        <v>0</v>
      </c>
    </row>
    <row r="46" spans="1:59" x14ac:dyDescent="0.25">
      <c r="A46" s="3">
        <v>44</v>
      </c>
      <c r="B46" s="20">
        <f>APA_WWL4!$M$24</f>
        <v>0.2142857142857143</v>
      </c>
      <c r="C46" s="20">
        <f>APA_WWL4!$M$45</f>
        <v>3.8461538461538436E-2</v>
      </c>
      <c r="D46" s="20">
        <f>APA_WWL4!$L$56</f>
        <v>1</v>
      </c>
      <c r="E46" s="20">
        <f>APA_WWL4!$M$61</f>
        <v>0.5</v>
      </c>
      <c r="F46" s="20">
        <f>APA_WWL4!$L$64</f>
        <v>0.5</v>
      </c>
      <c r="G46" s="20">
        <f>APA_WWL4!$M$65</f>
        <v>0.5</v>
      </c>
      <c r="H46" s="20">
        <f t="shared" si="4"/>
        <v>1.0302197802197796E-3</v>
      </c>
      <c r="I46" s="66">
        <f>$B$72</f>
        <v>0.16666666666666666</v>
      </c>
      <c r="J46" s="61" t="s">
        <v>21</v>
      </c>
      <c r="K46" s="20">
        <f t="shared" si="0"/>
        <v>1.7170329670329658E-4</v>
      </c>
      <c r="L46" s="66">
        <f>$B$72</f>
        <v>0.16666666666666666</v>
      </c>
      <c r="M46" s="61" t="s">
        <v>21</v>
      </c>
      <c r="N46" s="20">
        <f t="shared" si="1"/>
        <v>1.7170329670329658E-4</v>
      </c>
      <c r="O46" s="66">
        <f>$B$69</f>
        <v>1</v>
      </c>
      <c r="P46" s="61" t="s">
        <v>66</v>
      </c>
      <c r="Q46" s="20">
        <f t="shared" si="2"/>
        <v>1.0302197802197796E-3</v>
      </c>
      <c r="R46" s="66">
        <f>$B$72</f>
        <v>0.16666666666666666</v>
      </c>
      <c r="S46" s="95" t="s">
        <v>21</v>
      </c>
      <c r="T46" s="71">
        <f t="shared" si="3"/>
        <v>1.7170329670329658E-4</v>
      </c>
    </row>
    <row r="47" spans="1:59" x14ac:dyDescent="0.25">
      <c r="A47" s="3">
        <v>45</v>
      </c>
      <c r="B47" s="20">
        <f>APA_WWL4!$L$25</f>
        <v>0.5</v>
      </c>
      <c r="C47" s="20">
        <f>APA_WWL4!$L$46</f>
        <v>0</v>
      </c>
      <c r="D47" s="20">
        <f>APA_WWL4!$M$56</f>
        <v>0</v>
      </c>
      <c r="E47" s="20">
        <f>APA_WWL4!$M$61</f>
        <v>0.5</v>
      </c>
      <c r="F47" s="20">
        <f>APA_WWL4!$L$64</f>
        <v>0.5</v>
      </c>
      <c r="G47" s="20">
        <f>APA_WWL4!$M$65</f>
        <v>0.5</v>
      </c>
      <c r="H47" s="20">
        <f t="shared" si="4"/>
        <v>0</v>
      </c>
      <c r="I47" s="66">
        <f>$B$75</f>
        <v>0</v>
      </c>
      <c r="J47" s="61" t="s">
        <v>29</v>
      </c>
      <c r="K47" s="20">
        <f t="shared" si="0"/>
        <v>0</v>
      </c>
      <c r="L47" s="66">
        <f>$B$71</f>
        <v>0.75</v>
      </c>
      <c r="M47" s="61" t="s">
        <v>28</v>
      </c>
      <c r="N47" s="20">
        <f t="shared" si="1"/>
        <v>0</v>
      </c>
      <c r="O47" s="66">
        <f>$B$71</f>
        <v>0.75</v>
      </c>
      <c r="P47" s="61" t="s">
        <v>28</v>
      </c>
      <c r="Q47" s="20">
        <f t="shared" si="2"/>
        <v>0</v>
      </c>
      <c r="R47" s="66">
        <f>$B$75</f>
        <v>0</v>
      </c>
      <c r="S47" s="95" t="s">
        <v>29</v>
      </c>
      <c r="T47" s="71">
        <f t="shared" si="3"/>
        <v>0</v>
      </c>
    </row>
    <row r="48" spans="1:59" x14ac:dyDescent="0.25">
      <c r="A48" s="3">
        <v>46</v>
      </c>
      <c r="B48" s="20">
        <f>APA_WWL4!$M$25</f>
        <v>0.5</v>
      </c>
      <c r="C48" s="20">
        <f>APA_WWL4!$L$46</f>
        <v>0</v>
      </c>
      <c r="D48" s="20">
        <f>APA_WWL4!$M$56</f>
        <v>0</v>
      </c>
      <c r="E48" s="20">
        <f>APA_WWL4!$M$61</f>
        <v>0.5</v>
      </c>
      <c r="F48" s="20">
        <f>APA_WWL4!$L$64</f>
        <v>0.5</v>
      </c>
      <c r="G48" s="20">
        <f>APA_WWL4!$M$65</f>
        <v>0.5</v>
      </c>
      <c r="H48" s="20">
        <f t="shared" si="4"/>
        <v>0</v>
      </c>
      <c r="I48" s="66">
        <f>$B$75</f>
        <v>0</v>
      </c>
      <c r="J48" s="61" t="s">
        <v>29</v>
      </c>
      <c r="K48" s="20">
        <f t="shared" si="0"/>
        <v>0</v>
      </c>
      <c r="L48" s="66">
        <f>$B$75</f>
        <v>0</v>
      </c>
      <c r="M48" s="61" t="s">
        <v>29</v>
      </c>
      <c r="N48" s="20">
        <f t="shared" si="1"/>
        <v>0</v>
      </c>
      <c r="O48" s="66">
        <f>$B$71</f>
        <v>0.75</v>
      </c>
      <c r="P48" s="61" t="s">
        <v>28</v>
      </c>
      <c r="Q48" s="20">
        <f t="shared" si="2"/>
        <v>0</v>
      </c>
      <c r="R48" s="66">
        <f>$B$71</f>
        <v>0.75</v>
      </c>
      <c r="S48" s="95" t="s">
        <v>28</v>
      </c>
      <c r="T48" s="71">
        <f t="shared" si="3"/>
        <v>0</v>
      </c>
    </row>
    <row r="49" spans="1:20" x14ac:dyDescent="0.25">
      <c r="A49" s="3">
        <v>47</v>
      </c>
      <c r="B49" s="20">
        <f>APA_WWL4!$L$26</f>
        <v>0.5</v>
      </c>
      <c r="C49" s="20">
        <f>APA_WWL4!$M$46</f>
        <v>1</v>
      </c>
      <c r="D49" s="20">
        <f>APA_WWL4!$M$56</f>
        <v>0</v>
      </c>
      <c r="E49" s="20">
        <f>APA_WWL4!$M$61</f>
        <v>0.5</v>
      </c>
      <c r="F49" s="20">
        <f>APA_WWL4!$L$64</f>
        <v>0.5</v>
      </c>
      <c r="G49" s="20">
        <f>APA_WWL4!$M$65</f>
        <v>0.5</v>
      </c>
      <c r="H49" s="20">
        <f t="shared" si="4"/>
        <v>0</v>
      </c>
      <c r="I49" s="66">
        <f>$B$76</f>
        <v>0</v>
      </c>
      <c r="J49" s="61" t="s">
        <v>67</v>
      </c>
      <c r="K49" s="20">
        <f t="shared" si="0"/>
        <v>0</v>
      </c>
      <c r="L49" s="66">
        <f>$B$73</f>
        <v>0.5</v>
      </c>
      <c r="M49" s="61" t="s">
        <v>62</v>
      </c>
      <c r="N49" s="20">
        <f t="shared" si="1"/>
        <v>0</v>
      </c>
      <c r="O49" s="66">
        <f>$B$69</f>
        <v>1</v>
      </c>
      <c r="P49" s="61" t="s">
        <v>66</v>
      </c>
      <c r="Q49" s="20">
        <f t="shared" si="2"/>
        <v>0</v>
      </c>
      <c r="R49" s="66">
        <f>$B$74</f>
        <v>0</v>
      </c>
      <c r="S49" s="95" t="s">
        <v>63</v>
      </c>
      <c r="T49" s="71">
        <f t="shared" si="3"/>
        <v>0</v>
      </c>
    </row>
    <row r="50" spans="1:20" x14ac:dyDescent="0.25">
      <c r="A50" s="3">
        <v>48</v>
      </c>
      <c r="B50" s="20">
        <f>APA_WWL4!$M$26</f>
        <v>0.5</v>
      </c>
      <c r="C50" s="20">
        <f>APA_WWL4!$M$46</f>
        <v>1</v>
      </c>
      <c r="D50" s="20">
        <f>APA_WWL4!$M$56</f>
        <v>0</v>
      </c>
      <c r="E50" s="20">
        <f>APA_WWL4!$M$61</f>
        <v>0.5</v>
      </c>
      <c r="F50" s="20">
        <f>APA_WWL4!$L$64</f>
        <v>0.5</v>
      </c>
      <c r="G50" s="20">
        <f>APA_WWL4!$M$65</f>
        <v>0.5</v>
      </c>
      <c r="H50" s="20">
        <f t="shared" si="4"/>
        <v>0</v>
      </c>
      <c r="I50" s="85">
        <f>$B$76</f>
        <v>0</v>
      </c>
      <c r="J50" s="63">
        <v>0</v>
      </c>
      <c r="K50" s="20">
        <f t="shared" si="0"/>
        <v>0</v>
      </c>
      <c r="L50" s="85">
        <f>$B$74</f>
        <v>0</v>
      </c>
      <c r="M50" s="63" t="s">
        <v>63</v>
      </c>
      <c r="N50" s="20">
        <f t="shared" si="1"/>
        <v>0</v>
      </c>
      <c r="O50" s="66">
        <f>$B$69</f>
        <v>1</v>
      </c>
      <c r="P50" s="63" t="s">
        <v>66</v>
      </c>
      <c r="Q50" s="20">
        <f t="shared" si="2"/>
        <v>0</v>
      </c>
      <c r="R50" s="85">
        <f>$B$73</f>
        <v>0.5</v>
      </c>
      <c r="S50" s="96" t="s">
        <v>62</v>
      </c>
      <c r="T50" s="71">
        <f t="shared" si="3"/>
        <v>0</v>
      </c>
    </row>
    <row r="51" spans="1:20" x14ac:dyDescent="0.25">
      <c r="A51" s="3">
        <v>49</v>
      </c>
      <c r="B51" s="20">
        <f>APA_WWL4!$L$27</f>
        <v>0.5</v>
      </c>
      <c r="C51" s="20">
        <f>APA_WWL4!$L$47</f>
        <v>1</v>
      </c>
      <c r="D51" s="20">
        <f>APA_WWL4!$L$57</f>
        <v>0</v>
      </c>
      <c r="E51" s="20">
        <f>APA_WWL4!$L$62</f>
        <v>0.5</v>
      </c>
      <c r="F51" s="20">
        <f>APA_WWL4!$M$64</f>
        <v>0.5</v>
      </c>
      <c r="G51" s="20">
        <f>APA_WWL4!$M$65</f>
        <v>0.5</v>
      </c>
      <c r="H51" s="20">
        <f t="shared" si="4"/>
        <v>0</v>
      </c>
      <c r="I51" s="86">
        <f>$B$73</f>
        <v>0.5</v>
      </c>
      <c r="J51" s="87" t="s">
        <v>62</v>
      </c>
      <c r="K51" s="20">
        <f t="shared" si="0"/>
        <v>0</v>
      </c>
      <c r="L51" s="86">
        <f>$B$69</f>
        <v>1</v>
      </c>
      <c r="M51" s="87" t="s">
        <v>66</v>
      </c>
      <c r="N51" s="20">
        <f t="shared" si="1"/>
        <v>0</v>
      </c>
      <c r="O51" s="86">
        <f>$B$76</f>
        <v>0</v>
      </c>
      <c r="P51" s="94">
        <v>0</v>
      </c>
      <c r="Q51" s="20">
        <f t="shared" si="2"/>
        <v>0</v>
      </c>
      <c r="R51" s="66">
        <f>$B$74</f>
        <v>0</v>
      </c>
      <c r="S51" s="87" t="s">
        <v>63</v>
      </c>
      <c r="T51" s="71">
        <f t="shared" si="3"/>
        <v>0</v>
      </c>
    </row>
    <row r="52" spans="1:20" x14ac:dyDescent="0.25">
      <c r="A52" s="3">
        <v>50</v>
      </c>
      <c r="B52" s="20">
        <f>APA_WWL4!$M$27</f>
        <v>0.5</v>
      </c>
      <c r="C52" s="20">
        <f>APA_WWL4!$L$47</f>
        <v>1</v>
      </c>
      <c r="D52" s="20">
        <f>APA_WWL4!$L$57</f>
        <v>0</v>
      </c>
      <c r="E52" s="20">
        <f>APA_WWL4!$L$62</f>
        <v>0.5</v>
      </c>
      <c r="F52" s="20">
        <f>APA_WWL4!$M$64</f>
        <v>0.5</v>
      </c>
      <c r="G52" s="20">
        <f>APA_WWL4!$M$65</f>
        <v>0.5</v>
      </c>
      <c r="H52" s="20">
        <f t="shared" si="4"/>
        <v>0</v>
      </c>
      <c r="I52" s="66">
        <f>$B$74</f>
        <v>0</v>
      </c>
      <c r="J52" s="61" t="s">
        <v>63</v>
      </c>
      <c r="K52" s="20">
        <f t="shared" si="0"/>
        <v>0</v>
      </c>
      <c r="L52" s="66">
        <f>$B$69</f>
        <v>1</v>
      </c>
      <c r="M52" s="61" t="s">
        <v>66</v>
      </c>
      <c r="N52" s="20">
        <f t="shared" si="1"/>
        <v>0</v>
      </c>
      <c r="O52" s="66">
        <f>$B$76</f>
        <v>0</v>
      </c>
      <c r="P52" s="95" t="s">
        <v>67</v>
      </c>
      <c r="Q52" s="20">
        <f t="shared" si="2"/>
        <v>0</v>
      </c>
      <c r="R52" s="66">
        <f>$B$73</f>
        <v>0.5</v>
      </c>
      <c r="S52" s="61" t="s">
        <v>62</v>
      </c>
      <c r="T52" s="71">
        <f t="shared" si="3"/>
        <v>0</v>
      </c>
    </row>
    <row r="53" spans="1:20" x14ac:dyDescent="0.25">
      <c r="A53" s="3">
        <v>51</v>
      </c>
      <c r="B53" s="20">
        <f>APA_WWL4!$L$28</f>
        <v>0.5</v>
      </c>
      <c r="C53" s="20">
        <f>APA_WWL4!$M$47</f>
        <v>0</v>
      </c>
      <c r="D53" s="20">
        <f>APA_WWL4!$L$57</f>
        <v>0</v>
      </c>
      <c r="E53" s="20">
        <f>APA_WWL4!$L$62</f>
        <v>0.5</v>
      </c>
      <c r="F53" s="20">
        <f>APA_WWL4!$M$64</f>
        <v>0.5</v>
      </c>
      <c r="G53" s="20">
        <f>APA_WWL4!$M$65</f>
        <v>0.5</v>
      </c>
      <c r="H53" s="20">
        <f t="shared" si="4"/>
        <v>0</v>
      </c>
      <c r="I53" s="66">
        <f>$B$71</f>
        <v>0.75</v>
      </c>
      <c r="J53" s="61" t="s">
        <v>28</v>
      </c>
      <c r="K53" s="20">
        <f t="shared" si="0"/>
        <v>0</v>
      </c>
      <c r="L53" s="66">
        <f>$B$71</f>
        <v>0.75</v>
      </c>
      <c r="M53" s="61" t="s">
        <v>28</v>
      </c>
      <c r="N53" s="20">
        <f t="shared" si="1"/>
        <v>0</v>
      </c>
      <c r="O53" s="66">
        <f>$B$75</f>
        <v>0</v>
      </c>
      <c r="P53" s="95" t="s">
        <v>29</v>
      </c>
      <c r="Q53" s="20">
        <f t="shared" si="2"/>
        <v>0</v>
      </c>
      <c r="R53" s="66">
        <f>$B$75</f>
        <v>0</v>
      </c>
      <c r="S53" s="61" t="s">
        <v>29</v>
      </c>
      <c r="T53" s="71">
        <f t="shared" si="3"/>
        <v>0</v>
      </c>
    </row>
    <row r="54" spans="1:20" x14ac:dyDescent="0.25">
      <c r="A54" s="3">
        <v>52</v>
      </c>
      <c r="B54" s="20">
        <f>APA_WWL4!$M$28</f>
        <v>0.5</v>
      </c>
      <c r="C54" s="20">
        <f>APA_WWL4!$M$47</f>
        <v>0</v>
      </c>
      <c r="D54" s="20">
        <f>APA_WWL4!$L$57</f>
        <v>0</v>
      </c>
      <c r="E54" s="20">
        <f>APA_WWL4!$L$62</f>
        <v>0.5</v>
      </c>
      <c r="F54" s="20">
        <f>APA_WWL4!$M$64</f>
        <v>0.5</v>
      </c>
      <c r="G54" s="20">
        <f>APA_WWL4!$M$65</f>
        <v>0.5</v>
      </c>
      <c r="H54" s="20">
        <f t="shared" si="4"/>
        <v>0</v>
      </c>
      <c r="I54" s="66">
        <f>$B$75</f>
        <v>0</v>
      </c>
      <c r="J54" s="61" t="s">
        <v>29</v>
      </c>
      <c r="K54" s="20">
        <f t="shared" si="0"/>
        <v>0</v>
      </c>
      <c r="L54" s="66">
        <f>$B$71</f>
        <v>0.75</v>
      </c>
      <c r="M54" s="61" t="s">
        <v>28</v>
      </c>
      <c r="N54" s="20">
        <f t="shared" si="1"/>
        <v>0</v>
      </c>
      <c r="O54" s="66">
        <f>$B$75</f>
        <v>0</v>
      </c>
      <c r="P54" s="95" t="s">
        <v>29</v>
      </c>
      <c r="Q54" s="20">
        <f t="shared" si="2"/>
        <v>0</v>
      </c>
      <c r="R54" s="66">
        <f>$B$71</f>
        <v>0.75</v>
      </c>
      <c r="S54" s="61" t="s">
        <v>28</v>
      </c>
      <c r="T54" s="71">
        <f t="shared" si="3"/>
        <v>0</v>
      </c>
    </row>
    <row r="55" spans="1:20" x14ac:dyDescent="0.25">
      <c r="A55" s="3">
        <v>53</v>
      </c>
      <c r="B55" s="20">
        <f>APA_WWL4!$L$29</f>
        <v>0.21428571428571427</v>
      </c>
      <c r="C55" s="20">
        <f>APA_WWL4!$L$48</f>
        <v>3.8461538461538457E-2</v>
      </c>
      <c r="D55" s="20">
        <f>APA_WWL4!$M$57</f>
        <v>1</v>
      </c>
      <c r="E55" s="20">
        <f>APA_WWL4!$L$62</f>
        <v>0.5</v>
      </c>
      <c r="F55" s="20">
        <f>APA_WWL4!$M$64</f>
        <v>0.5</v>
      </c>
      <c r="G55" s="20">
        <f>APA_WWL4!$M$65</f>
        <v>0.5</v>
      </c>
      <c r="H55" s="20">
        <f t="shared" si="4"/>
        <v>1.03021978021978E-3</v>
      </c>
      <c r="I55" s="66">
        <f>$B$72</f>
        <v>0.16666666666666666</v>
      </c>
      <c r="J55" s="61" t="s">
        <v>21</v>
      </c>
      <c r="K55" s="20">
        <f t="shared" si="0"/>
        <v>1.7170329670329666E-4</v>
      </c>
      <c r="L55" s="66">
        <f>$B$69</f>
        <v>1</v>
      </c>
      <c r="M55" s="61" t="s">
        <v>66</v>
      </c>
      <c r="N55" s="20">
        <f t="shared" si="1"/>
        <v>1.03021978021978E-3</v>
      </c>
      <c r="O55" s="66">
        <f>$B$72</f>
        <v>0.16666666666666666</v>
      </c>
      <c r="P55" s="95" t="s">
        <v>21</v>
      </c>
      <c r="Q55" s="20">
        <f t="shared" si="2"/>
        <v>1.7170329670329666E-4</v>
      </c>
      <c r="R55" s="66">
        <f>$B$72</f>
        <v>0.16666666666666666</v>
      </c>
      <c r="S55" s="61" t="s">
        <v>21</v>
      </c>
      <c r="T55" s="71">
        <f t="shared" si="3"/>
        <v>1.7170329670329666E-4</v>
      </c>
    </row>
    <row r="56" spans="1:20" x14ac:dyDescent="0.25">
      <c r="A56" s="3">
        <v>54</v>
      </c>
      <c r="B56" s="20">
        <f>APA_WWL4!$M$29</f>
        <v>0.7857142857142857</v>
      </c>
      <c r="C56" s="20">
        <f>APA_WWL4!$L$48</f>
        <v>3.8461538461538457E-2</v>
      </c>
      <c r="D56" s="20">
        <f>APA_WWL4!$M$57</f>
        <v>1</v>
      </c>
      <c r="E56" s="20">
        <f>APA_WWL4!$L$62</f>
        <v>0.5</v>
      </c>
      <c r="F56" s="20">
        <f>APA_WWL4!$M$64</f>
        <v>0.5</v>
      </c>
      <c r="G56" s="20">
        <f>APA_WWL4!$M$65</f>
        <v>0.5</v>
      </c>
      <c r="H56" s="20">
        <f t="shared" si="4"/>
        <v>3.7774725274725271E-3</v>
      </c>
      <c r="I56" s="66">
        <f>$B$75</f>
        <v>0</v>
      </c>
      <c r="J56" s="61" t="s">
        <v>29</v>
      </c>
      <c r="K56" s="20">
        <f t="shared" si="0"/>
        <v>0</v>
      </c>
      <c r="L56" s="66">
        <f>$B$71</f>
        <v>0.75</v>
      </c>
      <c r="M56" s="61" t="s">
        <v>28</v>
      </c>
      <c r="N56" s="20">
        <f t="shared" si="1"/>
        <v>2.8331043956043951E-3</v>
      </c>
      <c r="O56" s="66">
        <f>$B$71</f>
        <v>0.75</v>
      </c>
      <c r="P56" s="95" t="s">
        <v>28</v>
      </c>
      <c r="Q56" s="20">
        <f t="shared" si="2"/>
        <v>2.8331043956043951E-3</v>
      </c>
      <c r="R56" s="66">
        <f>$B$75</f>
        <v>0</v>
      </c>
      <c r="S56" s="61" t="s">
        <v>29</v>
      </c>
      <c r="T56" s="71">
        <f t="shared" si="3"/>
        <v>0</v>
      </c>
    </row>
    <row r="57" spans="1:20" x14ac:dyDescent="0.25">
      <c r="A57" s="3">
        <v>55</v>
      </c>
      <c r="B57" s="20">
        <f>APA_WWL4!$L$30</f>
        <v>0.5</v>
      </c>
      <c r="C57" s="20">
        <f>APA_WWL4!$M$48</f>
        <v>0.96153846153846156</v>
      </c>
      <c r="D57" s="20">
        <f>APA_WWL4!$M$57</f>
        <v>1</v>
      </c>
      <c r="E57" s="20">
        <f>APA_WWL4!$L$62</f>
        <v>0.5</v>
      </c>
      <c r="F57" s="20">
        <f>APA_WWL4!$M$64</f>
        <v>0.5</v>
      </c>
      <c r="G57" s="20">
        <f>APA_WWL4!$M$65</f>
        <v>0.5</v>
      </c>
      <c r="H57" s="20">
        <f t="shared" si="4"/>
        <v>6.0096153846153848E-2</v>
      </c>
      <c r="I57" s="66">
        <f>$B$76</f>
        <v>0</v>
      </c>
      <c r="J57" s="61" t="s">
        <v>67</v>
      </c>
      <c r="K57" s="20">
        <f t="shared" si="0"/>
        <v>0</v>
      </c>
      <c r="L57" s="66">
        <f>$B$69</f>
        <v>1</v>
      </c>
      <c r="M57" s="61" t="s">
        <v>66</v>
      </c>
      <c r="N57" s="20">
        <f t="shared" si="1"/>
        <v>6.0096153846153848E-2</v>
      </c>
      <c r="O57" s="66">
        <f>$B$74</f>
        <v>0</v>
      </c>
      <c r="P57" s="95" t="s">
        <v>63</v>
      </c>
      <c r="Q57" s="20">
        <f t="shared" si="2"/>
        <v>0</v>
      </c>
      <c r="R57" s="66">
        <f>$B$73</f>
        <v>0.5</v>
      </c>
      <c r="S57" s="61" t="s">
        <v>62</v>
      </c>
      <c r="T57" s="71">
        <f t="shared" si="3"/>
        <v>3.0048076923076924E-2</v>
      </c>
    </row>
    <row r="58" spans="1:20" x14ac:dyDescent="0.25">
      <c r="A58" s="3">
        <v>56</v>
      </c>
      <c r="B58" s="20">
        <f>APA_WWL4!$M$30</f>
        <v>0.5</v>
      </c>
      <c r="C58" s="20">
        <f>APA_WWL4!$M$48</f>
        <v>0.96153846153846156</v>
      </c>
      <c r="D58" s="20">
        <f>APA_WWL4!$M$57</f>
        <v>1</v>
      </c>
      <c r="E58" s="20">
        <f>APA_WWL4!$L$62</f>
        <v>0.5</v>
      </c>
      <c r="F58" s="20">
        <f>APA_WWL4!$M$64</f>
        <v>0.5</v>
      </c>
      <c r="G58" s="20">
        <f>APA_WWL4!$M$65</f>
        <v>0.5</v>
      </c>
      <c r="H58" s="20">
        <f t="shared" si="4"/>
        <v>6.0096153846153848E-2</v>
      </c>
      <c r="I58" s="66">
        <f>$B$76</f>
        <v>0</v>
      </c>
      <c r="J58" s="61" t="s">
        <v>67</v>
      </c>
      <c r="K58" s="20">
        <f t="shared" si="0"/>
        <v>0</v>
      </c>
      <c r="L58" s="66">
        <f>$B$70</f>
        <v>0.5</v>
      </c>
      <c r="M58" s="61" t="s">
        <v>27</v>
      </c>
      <c r="N58" s="20">
        <f t="shared" si="1"/>
        <v>3.0048076923076924E-2</v>
      </c>
      <c r="O58" s="66">
        <f>$B$70</f>
        <v>0.5</v>
      </c>
      <c r="P58" s="95" t="s">
        <v>27</v>
      </c>
      <c r="Q58" s="20">
        <f t="shared" si="2"/>
        <v>3.0048076923076924E-2</v>
      </c>
      <c r="R58" s="66">
        <f>$B$70</f>
        <v>0.5</v>
      </c>
      <c r="S58" s="61" t="s">
        <v>27</v>
      </c>
      <c r="T58" s="71">
        <f t="shared" si="3"/>
        <v>3.0048076923076924E-2</v>
      </c>
    </row>
    <row r="59" spans="1:20" x14ac:dyDescent="0.25">
      <c r="A59" s="3">
        <v>57</v>
      </c>
      <c r="B59" s="20">
        <f>APA_WWL4!$L$31</f>
        <v>0.5</v>
      </c>
      <c r="C59" s="20">
        <f>APA_WWL4!$L$49</f>
        <v>0.96153846153846156</v>
      </c>
      <c r="D59" s="20">
        <f>APA_WWL4!$L$58</f>
        <v>1</v>
      </c>
      <c r="E59" s="20">
        <f>APA_WWL4!$M$62</f>
        <v>0.5</v>
      </c>
      <c r="F59" s="20">
        <f>APA_WWL4!$M$64</f>
        <v>0.5</v>
      </c>
      <c r="G59" s="20">
        <f>APA_WWL4!$M$65</f>
        <v>0.5</v>
      </c>
      <c r="H59" s="20">
        <f t="shared" si="4"/>
        <v>6.0096153846153848E-2</v>
      </c>
      <c r="I59" s="66">
        <f>$B$70</f>
        <v>0.5</v>
      </c>
      <c r="J59" s="61" t="s">
        <v>27</v>
      </c>
      <c r="K59" s="20">
        <f t="shared" si="0"/>
        <v>3.0048076923076924E-2</v>
      </c>
      <c r="L59" s="66">
        <f>$B$70</f>
        <v>0.5</v>
      </c>
      <c r="M59" s="61" t="s">
        <v>27</v>
      </c>
      <c r="N59" s="20">
        <f t="shared" si="1"/>
        <v>3.0048076923076924E-2</v>
      </c>
      <c r="O59" s="66">
        <f>$B$76</f>
        <v>0</v>
      </c>
      <c r="P59" s="95" t="s">
        <v>67</v>
      </c>
      <c r="Q59" s="20">
        <f t="shared" si="2"/>
        <v>0</v>
      </c>
      <c r="R59" s="66">
        <f>$B$70</f>
        <v>0.5</v>
      </c>
      <c r="S59" s="61" t="s">
        <v>27</v>
      </c>
      <c r="T59" s="71">
        <f t="shared" si="3"/>
        <v>3.0048076923076924E-2</v>
      </c>
    </row>
    <row r="60" spans="1:20" x14ac:dyDescent="0.25">
      <c r="A60" s="3">
        <v>58</v>
      </c>
      <c r="B60" s="20">
        <f>APA_WWL4!$M$31</f>
        <v>0.5</v>
      </c>
      <c r="C60" s="20">
        <f>APA_WWL4!$L$49</f>
        <v>0.96153846153846156</v>
      </c>
      <c r="D60" s="20">
        <f>APA_WWL4!$L$58</f>
        <v>1</v>
      </c>
      <c r="E60" s="20">
        <f>APA_WWL4!$M$62</f>
        <v>0.5</v>
      </c>
      <c r="F60" s="20">
        <f>APA_WWL4!$M$64</f>
        <v>0.5</v>
      </c>
      <c r="G60" s="20">
        <f>APA_WWL4!$M$65</f>
        <v>0.5</v>
      </c>
      <c r="H60" s="20">
        <f t="shared" si="4"/>
        <v>6.0096153846153848E-2</v>
      </c>
      <c r="I60" s="66">
        <f>$B$74</f>
        <v>0</v>
      </c>
      <c r="J60" s="61" t="s">
        <v>63</v>
      </c>
      <c r="K60" s="20">
        <f t="shared" si="0"/>
        <v>0</v>
      </c>
      <c r="L60" s="66">
        <f>$B$73</f>
        <v>0.5</v>
      </c>
      <c r="M60" s="61" t="s">
        <v>62</v>
      </c>
      <c r="N60" s="20">
        <f t="shared" si="1"/>
        <v>3.0048076923076924E-2</v>
      </c>
      <c r="O60" s="66">
        <f>$B$76</f>
        <v>0</v>
      </c>
      <c r="P60" s="95" t="s">
        <v>67</v>
      </c>
      <c r="Q60" s="20">
        <f t="shared" si="2"/>
        <v>0</v>
      </c>
      <c r="R60" s="66">
        <f>$B$69</f>
        <v>1</v>
      </c>
      <c r="S60" s="61" t="s">
        <v>66</v>
      </c>
      <c r="T60" s="71">
        <f t="shared" si="3"/>
        <v>6.0096153846153848E-2</v>
      </c>
    </row>
    <row r="61" spans="1:20" x14ac:dyDescent="0.25">
      <c r="A61" s="3">
        <v>59</v>
      </c>
      <c r="B61" s="20">
        <f>APA_WWL4!$L$32</f>
        <v>0.7857142857142857</v>
      </c>
      <c r="C61" s="20">
        <f>APA_WWL4!$M$49</f>
        <v>3.8461538461538436E-2</v>
      </c>
      <c r="D61" s="20">
        <f>APA_WWL4!$L$58</f>
        <v>1</v>
      </c>
      <c r="E61" s="20">
        <f>APA_WWL4!$M$62</f>
        <v>0.5</v>
      </c>
      <c r="F61" s="20">
        <f>APA_WWL4!$M$64</f>
        <v>0.5</v>
      </c>
      <c r="G61" s="20">
        <f>APA_WWL4!$M$65</f>
        <v>0.5</v>
      </c>
      <c r="H61" s="20">
        <f t="shared" si="4"/>
        <v>3.7774725274725249E-3</v>
      </c>
      <c r="I61" s="66">
        <f>$B$71</f>
        <v>0.75</v>
      </c>
      <c r="J61" s="61" t="s">
        <v>28</v>
      </c>
      <c r="K61" s="20">
        <f t="shared" si="0"/>
        <v>2.8331043956043938E-3</v>
      </c>
      <c r="L61" s="66">
        <f>$B$75</f>
        <v>0</v>
      </c>
      <c r="M61" s="61" t="s">
        <v>29</v>
      </c>
      <c r="N61" s="20">
        <f t="shared" si="1"/>
        <v>0</v>
      </c>
      <c r="O61" s="66">
        <f>$B$75</f>
        <v>0</v>
      </c>
      <c r="P61" s="95" t="s">
        <v>29</v>
      </c>
      <c r="Q61" s="20">
        <f t="shared" si="2"/>
        <v>0</v>
      </c>
      <c r="R61" s="66">
        <f>$B$71</f>
        <v>0.75</v>
      </c>
      <c r="S61" s="61" t="s">
        <v>28</v>
      </c>
      <c r="T61" s="71">
        <f t="shared" si="3"/>
        <v>2.8331043956043938E-3</v>
      </c>
    </row>
    <row r="62" spans="1:20" x14ac:dyDescent="0.25">
      <c r="A62" s="3">
        <v>60</v>
      </c>
      <c r="B62" s="20">
        <f>APA_WWL4!$M$32</f>
        <v>0.2142857142857143</v>
      </c>
      <c r="C62" s="20">
        <f>APA_WWL4!$M$49</f>
        <v>3.8461538461538436E-2</v>
      </c>
      <c r="D62" s="20">
        <f>APA_WWL4!$L$58</f>
        <v>1</v>
      </c>
      <c r="E62" s="20">
        <f>APA_WWL4!$M$62</f>
        <v>0.5</v>
      </c>
      <c r="F62" s="20">
        <f>APA_WWL4!$M$64</f>
        <v>0.5</v>
      </c>
      <c r="G62" s="20">
        <f>APA_WWL4!$M$65</f>
        <v>0.5</v>
      </c>
      <c r="H62" s="20">
        <f t="shared" si="4"/>
        <v>1.0302197802197796E-3</v>
      </c>
      <c r="I62" s="66">
        <f>$B$72</f>
        <v>0.16666666666666666</v>
      </c>
      <c r="J62" s="61" t="s">
        <v>21</v>
      </c>
      <c r="K62" s="20">
        <f t="shared" si="0"/>
        <v>1.7170329670329658E-4</v>
      </c>
      <c r="L62" s="66">
        <f>$B$72</f>
        <v>0.16666666666666666</v>
      </c>
      <c r="M62" s="61" t="s">
        <v>21</v>
      </c>
      <c r="N62" s="20">
        <f t="shared" si="1"/>
        <v>1.7170329670329658E-4</v>
      </c>
      <c r="O62" s="66">
        <f>$B$72</f>
        <v>0.16666666666666666</v>
      </c>
      <c r="P62" s="95" t="s">
        <v>21</v>
      </c>
      <c r="Q62" s="20">
        <f t="shared" si="2"/>
        <v>1.7170329670329658E-4</v>
      </c>
      <c r="R62" s="66">
        <f>$B$69</f>
        <v>1</v>
      </c>
      <c r="S62" s="61" t="s">
        <v>66</v>
      </c>
      <c r="T62" s="71">
        <f t="shared" si="3"/>
        <v>1.0302197802197796E-3</v>
      </c>
    </row>
    <row r="63" spans="1:20" x14ac:dyDescent="0.25">
      <c r="A63" s="3">
        <v>61</v>
      </c>
      <c r="B63" s="20">
        <f>APA_WWL4!$L$33</f>
        <v>0.5</v>
      </c>
      <c r="C63" s="20">
        <f>APA_WWL4!$L$50</f>
        <v>0</v>
      </c>
      <c r="D63" s="20">
        <f>APA_WWL4!$M$58</f>
        <v>0</v>
      </c>
      <c r="E63" s="20">
        <f>APA_WWL4!$M$62</f>
        <v>0.5</v>
      </c>
      <c r="F63" s="20">
        <f>APA_WWL4!$M$64</f>
        <v>0.5</v>
      </c>
      <c r="G63" s="20">
        <f>APA_WWL4!$M$65</f>
        <v>0.5</v>
      </c>
      <c r="H63" s="20">
        <f t="shared" si="4"/>
        <v>0</v>
      </c>
      <c r="I63" s="66">
        <f>$B$75</f>
        <v>0</v>
      </c>
      <c r="J63" s="61" t="s">
        <v>29</v>
      </c>
      <c r="K63" s="20">
        <f t="shared" si="0"/>
        <v>0</v>
      </c>
      <c r="L63" s="66">
        <f>$B$71</f>
        <v>0.75</v>
      </c>
      <c r="M63" s="61" t="s">
        <v>28</v>
      </c>
      <c r="N63" s="20">
        <f t="shared" si="1"/>
        <v>0</v>
      </c>
      <c r="O63" s="66">
        <f>$B$75</f>
        <v>0</v>
      </c>
      <c r="P63" s="95" t="s">
        <v>29</v>
      </c>
      <c r="Q63" s="20">
        <f t="shared" si="2"/>
        <v>0</v>
      </c>
      <c r="R63" s="66">
        <f>$B$71</f>
        <v>0.75</v>
      </c>
      <c r="S63" s="61" t="s">
        <v>28</v>
      </c>
      <c r="T63" s="71">
        <f t="shared" si="3"/>
        <v>0</v>
      </c>
    </row>
    <row r="64" spans="1:20" x14ac:dyDescent="0.25">
      <c r="A64" s="3">
        <v>62</v>
      </c>
      <c r="B64" s="20">
        <f>APA_WWL4!$M$33</f>
        <v>0.5</v>
      </c>
      <c r="C64" s="20">
        <f>APA_WWL4!$L$50</f>
        <v>0</v>
      </c>
      <c r="D64" s="20">
        <f>APA_WWL4!$M$58</f>
        <v>0</v>
      </c>
      <c r="E64" s="20">
        <f>APA_WWL4!$M$62</f>
        <v>0.5</v>
      </c>
      <c r="F64" s="20">
        <f>APA_WWL4!$M$64</f>
        <v>0.5</v>
      </c>
      <c r="G64" s="20">
        <f>APA_WWL4!$M$65</f>
        <v>0.5</v>
      </c>
      <c r="H64" s="20">
        <f t="shared" si="4"/>
        <v>0</v>
      </c>
      <c r="I64" s="66">
        <f>$B$75</f>
        <v>0</v>
      </c>
      <c r="J64" s="61" t="s">
        <v>29</v>
      </c>
      <c r="K64" s="20">
        <f t="shared" si="0"/>
        <v>0</v>
      </c>
      <c r="L64" s="66">
        <f>$B$75</f>
        <v>0</v>
      </c>
      <c r="M64" s="61" t="s">
        <v>29</v>
      </c>
      <c r="N64" s="20">
        <f t="shared" si="1"/>
        <v>0</v>
      </c>
      <c r="O64" s="66">
        <f>$B$71</f>
        <v>0.75</v>
      </c>
      <c r="P64" s="95" t="s">
        <v>28</v>
      </c>
      <c r="Q64" s="20">
        <f t="shared" si="2"/>
        <v>0</v>
      </c>
      <c r="R64" s="66">
        <f>$B$71</f>
        <v>0.75</v>
      </c>
      <c r="S64" s="61" t="s">
        <v>28</v>
      </c>
      <c r="T64" s="71">
        <f t="shared" si="3"/>
        <v>0</v>
      </c>
    </row>
    <row r="65" spans="1:22" x14ac:dyDescent="0.25">
      <c r="A65" s="3">
        <v>63</v>
      </c>
      <c r="B65" s="20">
        <f>APA_WWL4!$L$34</f>
        <v>0.5</v>
      </c>
      <c r="C65" s="20">
        <f>APA_WWL4!$M$50</f>
        <v>1</v>
      </c>
      <c r="D65" s="20">
        <f>APA_WWL4!$M$58</f>
        <v>0</v>
      </c>
      <c r="E65" s="20">
        <f>APA_WWL4!$M$62</f>
        <v>0.5</v>
      </c>
      <c r="F65" s="20">
        <f>APA_WWL4!$M$64</f>
        <v>0.5</v>
      </c>
      <c r="G65" s="20">
        <f>APA_WWL4!$M$65</f>
        <v>0.5</v>
      </c>
      <c r="H65" s="20">
        <f t="shared" si="4"/>
        <v>0</v>
      </c>
      <c r="I65" s="66">
        <f>$B$76</f>
        <v>0</v>
      </c>
      <c r="J65" s="61" t="s">
        <v>67</v>
      </c>
      <c r="K65" s="20">
        <f t="shared" si="0"/>
        <v>0</v>
      </c>
      <c r="L65" s="66">
        <f>$B$73</f>
        <v>0.5</v>
      </c>
      <c r="M65" s="61" t="s">
        <v>62</v>
      </c>
      <c r="N65" s="20">
        <f t="shared" si="1"/>
        <v>0</v>
      </c>
      <c r="O65" s="66">
        <f>$B$74</f>
        <v>0</v>
      </c>
      <c r="P65" s="95" t="s">
        <v>63</v>
      </c>
      <c r="Q65" s="20">
        <f t="shared" si="2"/>
        <v>0</v>
      </c>
      <c r="R65" s="66">
        <f>$B$69</f>
        <v>1</v>
      </c>
      <c r="S65" s="61" t="s">
        <v>66</v>
      </c>
      <c r="T65" s="71">
        <f t="shared" si="3"/>
        <v>0</v>
      </c>
    </row>
    <row r="66" spans="1:22" s="4" customFormat="1" x14ac:dyDescent="0.25">
      <c r="A66" s="4">
        <v>64</v>
      </c>
      <c r="B66" s="62">
        <f>APA_WWL4!$M$34</f>
        <v>0.5</v>
      </c>
      <c r="C66" s="62">
        <f>APA_WWL4!$M$50</f>
        <v>1</v>
      </c>
      <c r="D66" s="62">
        <f>APA_WWL4!$M$58</f>
        <v>0</v>
      </c>
      <c r="E66" s="62">
        <f>APA_WWL4!$M$62</f>
        <v>0.5</v>
      </c>
      <c r="F66" s="62">
        <f>APA_WWL4!$M$64</f>
        <v>0.5</v>
      </c>
      <c r="G66" s="62">
        <f>APA_WWL4!$M$65</f>
        <v>0.5</v>
      </c>
      <c r="H66" s="62">
        <f t="shared" si="4"/>
        <v>0</v>
      </c>
      <c r="I66" s="85">
        <f>$B$76</f>
        <v>0</v>
      </c>
      <c r="J66" s="63">
        <v>0</v>
      </c>
      <c r="K66" s="62">
        <f t="shared" si="0"/>
        <v>0</v>
      </c>
      <c r="L66" s="85">
        <f>$B$74</f>
        <v>0</v>
      </c>
      <c r="M66" s="63" t="s">
        <v>63</v>
      </c>
      <c r="N66" s="62">
        <f t="shared" si="1"/>
        <v>0</v>
      </c>
      <c r="O66" s="85">
        <f>$B$73</f>
        <v>0.5</v>
      </c>
      <c r="P66" s="96" t="s">
        <v>62</v>
      </c>
      <c r="Q66" s="62">
        <f t="shared" si="2"/>
        <v>0</v>
      </c>
      <c r="R66" s="85">
        <f>$B$69</f>
        <v>1</v>
      </c>
      <c r="S66" s="63" t="s">
        <v>66</v>
      </c>
      <c r="T66" s="155">
        <f t="shared" si="3"/>
        <v>0</v>
      </c>
    </row>
    <row r="67" spans="1:22" x14ac:dyDescent="0.25">
      <c r="B67" s="159"/>
      <c r="C67" s="159"/>
      <c r="D67" s="159"/>
      <c r="E67" s="159"/>
      <c r="F67" s="159"/>
      <c r="G67" s="159"/>
      <c r="H67" s="159">
        <f>SUM(H3:H66)</f>
        <v>1</v>
      </c>
      <c r="I67" s="160"/>
      <c r="J67" s="159"/>
      <c r="K67" s="20">
        <f>SUM(K3:K66)</f>
        <v>0.37500000000000006</v>
      </c>
      <c r="L67" s="161"/>
      <c r="M67" s="159"/>
      <c r="N67" s="20">
        <f>SUM(N3:N66)</f>
        <v>0.375</v>
      </c>
      <c r="O67" s="161"/>
      <c r="P67" s="159"/>
      <c r="Q67" s="20">
        <f>SUM(Q3:Q66)</f>
        <v>0.375</v>
      </c>
      <c r="R67" s="161"/>
      <c r="S67" s="159"/>
      <c r="T67" s="71">
        <f>SUM(T3:T66)</f>
        <v>0.375</v>
      </c>
      <c r="V67" s="179">
        <f>K67+N67+Q67+T67</f>
        <v>1.5</v>
      </c>
    </row>
    <row r="68" spans="1:22" ht="16.5" thickBot="1" x14ac:dyDescent="0.3">
      <c r="B68" s="159"/>
      <c r="C68" s="159"/>
      <c r="D68" s="159"/>
      <c r="E68" s="159"/>
      <c r="F68" s="159"/>
      <c r="G68" s="159"/>
      <c r="H68" s="159"/>
      <c r="I68" s="160"/>
      <c r="J68" s="159"/>
      <c r="K68" s="20">
        <f>ROUND(K67,13)</f>
        <v>0.375</v>
      </c>
      <c r="L68" s="20">
        <f t="shared" ref="L68:T68" si="5">ROUND(L67,13)</f>
        <v>0</v>
      </c>
      <c r="M68" s="20">
        <f t="shared" si="5"/>
        <v>0</v>
      </c>
      <c r="N68" s="20">
        <f t="shared" si="5"/>
        <v>0.375</v>
      </c>
      <c r="O68" s="20">
        <f t="shared" si="5"/>
        <v>0</v>
      </c>
      <c r="P68" s="20">
        <f t="shared" si="5"/>
        <v>0</v>
      </c>
      <c r="Q68" s="20">
        <f t="shared" si="5"/>
        <v>0.375</v>
      </c>
      <c r="R68" s="20">
        <f t="shared" si="5"/>
        <v>0</v>
      </c>
      <c r="S68" s="20">
        <f t="shared" si="5"/>
        <v>0</v>
      </c>
      <c r="T68" s="20">
        <f t="shared" si="5"/>
        <v>0.375</v>
      </c>
    </row>
    <row r="69" spans="1:22" x14ac:dyDescent="0.25">
      <c r="A69" s="180" t="s">
        <v>26</v>
      </c>
      <c r="B69" s="181">
        <f>1</f>
        <v>1</v>
      </c>
      <c r="C69" s="159"/>
      <c r="D69" s="159"/>
      <c r="E69" s="159"/>
      <c r="F69" s="159"/>
      <c r="G69" s="159"/>
      <c r="H69" s="159"/>
      <c r="I69" s="160"/>
      <c r="J69" s="159" t="s">
        <v>64</v>
      </c>
      <c r="K69" s="77">
        <f>K68/($B$69+$B$73+$B$74)</f>
        <v>0.25</v>
      </c>
      <c r="L69" s="78"/>
      <c r="M69" s="77"/>
      <c r="N69" s="77">
        <f>N68/($B$69+$B$73+$B$74)</f>
        <v>0.25</v>
      </c>
      <c r="O69" s="78"/>
      <c r="P69" s="77"/>
      <c r="Q69" s="77">
        <f>Q68/($B$69+$B$73+$B$74)</f>
        <v>0.25</v>
      </c>
      <c r="R69" s="78"/>
      <c r="S69" s="77"/>
      <c r="T69" s="77">
        <f>T68/($B$69+$B$73+$B$74)</f>
        <v>0.25</v>
      </c>
      <c r="U69" s="218">
        <f>K69+N69+Q69+T69</f>
        <v>1</v>
      </c>
    </row>
    <row r="70" spans="1:22" x14ac:dyDescent="0.25">
      <c r="A70" s="16" t="s">
        <v>27</v>
      </c>
      <c r="B70" s="182">
        <f>($B$69+$B$73+$B$74)/3</f>
        <v>0.5</v>
      </c>
      <c r="K70" s="162"/>
      <c r="L70" s="163"/>
      <c r="M70" s="162"/>
      <c r="N70" s="162"/>
      <c r="O70" s="163"/>
      <c r="P70" s="162"/>
      <c r="Q70" s="162"/>
      <c r="R70" s="163"/>
      <c r="S70" s="162"/>
      <c r="T70" s="165"/>
      <c r="U70" s="162"/>
    </row>
    <row r="71" spans="1:22" x14ac:dyDescent="0.25">
      <c r="A71" s="16" t="s">
        <v>28</v>
      </c>
      <c r="B71" s="182">
        <f>($B$69+$B$73)/2</f>
        <v>0.75</v>
      </c>
    </row>
    <row r="72" spans="1:22" x14ac:dyDescent="0.25">
      <c r="A72" s="16" t="s">
        <v>21</v>
      </c>
      <c r="B72" s="183">
        <f>($B$73+$B$74)/3</f>
        <v>0.16666666666666666</v>
      </c>
    </row>
    <row r="73" spans="1:22" x14ac:dyDescent="0.25">
      <c r="A73" s="16" t="s">
        <v>22</v>
      </c>
      <c r="B73" s="183">
        <f>APA_WWL4!$B$68</f>
        <v>0.5</v>
      </c>
    </row>
    <row r="74" spans="1:22" x14ac:dyDescent="0.25">
      <c r="A74" s="16" t="s">
        <v>23</v>
      </c>
      <c r="B74" s="183">
        <f>APA_WWL4!$B$69</f>
        <v>0</v>
      </c>
    </row>
    <row r="75" spans="1:22" x14ac:dyDescent="0.25">
      <c r="A75" s="16" t="s">
        <v>29</v>
      </c>
      <c r="B75" s="183">
        <f>$B$74/2</f>
        <v>0</v>
      </c>
    </row>
    <row r="76" spans="1:22" ht="16.5" thickBot="1" x14ac:dyDescent="0.3">
      <c r="A76" s="18" t="s">
        <v>30</v>
      </c>
      <c r="B76" s="184">
        <f>0</f>
        <v>0</v>
      </c>
    </row>
    <row r="77" spans="1:22" ht="16.5" thickBot="1" x14ac:dyDescent="0.3"/>
    <row r="78" spans="1:22" x14ac:dyDescent="0.25">
      <c r="A78" s="192" t="s">
        <v>76</v>
      </c>
      <c r="B78" s="189"/>
    </row>
    <row r="79" spans="1:22" x14ac:dyDescent="0.25">
      <c r="A79" s="43" t="s">
        <v>5</v>
      </c>
      <c r="B79" s="190">
        <f>CONTROL!$F$2</f>
        <v>1</v>
      </c>
    </row>
    <row r="80" spans="1:22" x14ac:dyDescent="0.25">
      <c r="A80" s="43" t="s">
        <v>4</v>
      </c>
      <c r="B80" s="190">
        <f>CONTROL!$F$3</f>
        <v>1</v>
      </c>
    </row>
    <row r="81" spans="1:2" x14ac:dyDescent="0.25">
      <c r="A81" s="43" t="s">
        <v>3</v>
      </c>
      <c r="B81" s="190">
        <f>CONTROL!$F$4</f>
        <v>1</v>
      </c>
    </row>
    <row r="82" spans="1:2" ht="16.5" thickBot="1" x14ac:dyDescent="0.3">
      <c r="A82" s="33" t="s">
        <v>2</v>
      </c>
      <c r="B82" s="191">
        <f>CONTROL!$F$5</f>
        <v>1</v>
      </c>
    </row>
  </sheetData>
  <sheetProtection algorithmName="SHA-512" hashValue="iYwPAfaTn+yJOR31HSemWYvOp1BdOzM1MUtuYRrmu1bZ2uCDp5L0dsqHt70+4tMrfXbvlvTiI0nnBouXP6rHAA==" saltValue="M0/H9oCXZPjxYddhBCxLIA==" spinCount="100000" sheet="1" objects="1" scenarios="1"/>
  <mergeCells count="1">
    <mergeCell ref="H1:H2"/>
  </mergeCells>
  <pageMargins left="0.7" right="0.7" top="0.78740157499999996" bottom="0.78740157499999996"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6">
    <tabColor theme="1" tint="0.499984740745262"/>
  </sheetPr>
  <dimension ref="A1:U271"/>
  <sheetViews>
    <sheetView zoomScale="90" zoomScaleNormal="90" workbookViewId="0">
      <pane xSplit="5" ySplit="2" topLeftCell="J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5"/>
      <c r="E1" s="235"/>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79</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1</v>
      </c>
      <c r="E3">
        <v>3</v>
      </c>
      <c r="F3" s="222">
        <f>$B$107*(1)</f>
        <v>1</v>
      </c>
      <c r="G3" s="117">
        <f>$B$109*($B$71)</f>
        <v>0.5</v>
      </c>
      <c r="H3" s="117">
        <f>$B$107*($B$71)</f>
        <v>0.5</v>
      </c>
      <c r="I3" s="223">
        <f>$B$109*($B$69)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0.5</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117">
        <f>PRODUCT(NodeProb_WLL3!C3:G3)</f>
        <v>6.4711288861134586E-2</v>
      </c>
      <c r="R3" s="117">
        <f>$P3*$Q3</f>
        <v>3.2355644430567293E-2</v>
      </c>
      <c r="S3" s="295">
        <f>SUM(R3:R34)</f>
        <v>0.16123155318740165</v>
      </c>
      <c r="T3" s="115"/>
      <c r="U3" s="115"/>
    </row>
    <row r="4" spans="1:21" x14ac:dyDescent="0.25">
      <c r="A4" s="297"/>
      <c r="B4">
        <v>2</v>
      </c>
      <c r="D4">
        <v>1</v>
      </c>
      <c r="E4">
        <v>3</v>
      </c>
      <c r="F4" s="224">
        <f>$B$107*(1)</f>
        <v>1</v>
      </c>
      <c r="G4" s="221">
        <f>$B$109*($B$72)</f>
        <v>0.75</v>
      </c>
      <c r="H4" s="221">
        <f>$B$107*($B$72)</f>
        <v>0.75</v>
      </c>
      <c r="I4" s="225">
        <f>$B$109*($B$73)</f>
        <v>0.16666666666666666</v>
      </c>
      <c r="J4" s="28">
        <f t="shared" si="0"/>
        <v>0.75</v>
      </c>
      <c r="K4" s="28">
        <f t="shared" si="1"/>
        <v>0.5</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0.21428571428571427</v>
      </c>
      <c r="M4" s="30">
        <f t="shared" ref="M4:M65" si="5">1-L4</f>
        <v>0.7857142857142857</v>
      </c>
      <c r="N4" s="28">
        <f t="shared" ref="N4:N65" si="6">IF(AND($F4-$H4&gt;0,$G4-$I4=0),0,IF(AND($F4-$H4=0,$G4-$I4&gt;0),0,IF(AND($F4-$H4=0,$G4-$I4=0),0,IF(AND($F4-$H4&gt;0,$G4-$I4&gt;0,($F4-$H4)&gt;=($G4-$I4)),(($G4-$I4)/(2)),IF(AND($F4-$H4&gt;0,$G4-$I4&gt;0,($F4-$H4)&lt;($G4-$I4)),(($F4-$H4)^2)/(2*($G4-$I4)),IF(AND(($F4-$H4)&lt;0,($G4-$I4)&lt;0, ($F4-$H4)&gt;($G4-$I4)),0,IF(AND(($F4-$H4)&lt;0,($G4-$I4)&lt;0, ($F4-$H4)&lt;($G4-$I4)),0,IF(AND(($F4-$H4)&lt;0,($G4-$I4)&lt;0, ($F4-$H4)=($G4-$I4)),0,IF(AND($F4-$H4&lt;0,$G4-$I4&gt;=0),0,IF(AND($F4-$H4&gt;=0,$G4-$I4&lt;0),0,"Fehler"))))))))))</f>
        <v>5.3571428571428568E-2</v>
      </c>
      <c r="O4" s="28">
        <f t="shared" ref="O4:O65" si="7">IF(AND($F4-$H4&gt;0,$G4-$I4=0),0,IF(AND($F4-$H4=0,$G4-$I4&gt;0),0,IF(AND($F4-$H4=0,$G4-$I4=0),0,IF(AND($F4-$H4&gt;0,$G4-$I4&gt;0,($F4-$H4)&gt;=($G4-$I4)),(($G4-$I4)^2)/(2*($F4-$H4)),IF(AND($F4-$H4&gt;0,$G4-$I4&gt;0,($F4-$H4)&lt;($G4-$I4)),($F4-$H4)/2,IF(AND(($F4-$H4)&lt;0,($G4-$I4)&lt;0, ($F4-$H4)&gt;($G4-$I4)),0,IF(AND(($F4-$H4)&lt;0,($G4-$I4)&lt;0, ($F4-$H4)&lt;($G4-$I4)),0,IF(AND(($F4-$H4)&lt;0,($G4-$I4)&lt;0, ($F4-$H4)=($G4-$I4)),0,IF(AND($F4-$H4&lt;0,$G4-$I4&gt;=0),0,IF(AND($F4-$H4&gt;=0,$G4-$I4&lt;0),0,"FEHLER"))))))))))</f>
        <v>0.125</v>
      </c>
      <c r="P4" s="28">
        <f t="shared" si="3"/>
        <v>0.17857142857142858</v>
      </c>
      <c r="Q4" s="116">
        <f>PRODUCT(NodeProb_WLL3!C5:G5)</f>
        <v>2.5884515544453814E-3</v>
      </c>
      <c r="R4" s="116">
        <f t="shared" ref="R4:R65" si="8">$P4*$Q4</f>
        <v>4.6222349186524666E-4</v>
      </c>
      <c r="S4" s="295"/>
    </row>
    <row r="5" spans="1:21" x14ac:dyDescent="0.25">
      <c r="A5" s="297"/>
      <c r="B5">
        <v>3</v>
      </c>
      <c r="D5">
        <v>2</v>
      </c>
      <c r="E5">
        <v>4</v>
      </c>
      <c r="F5" s="224">
        <f>$B$108*($B$69)</f>
        <v>0</v>
      </c>
      <c r="G5" s="221">
        <f>$B$110*($B$69)</f>
        <v>0</v>
      </c>
      <c r="H5" s="221">
        <f>$B$108*(0)</f>
        <v>0</v>
      </c>
      <c r="I5" s="225">
        <f>$B$110*(0)</f>
        <v>0</v>
      </c>
      <c r="J5" s="28">
        <f t="shared" si="0"/>
        <v>0</v>
      </c>
      <c r="K5" s="28">
        <f t="shared" si="1"/>
        <v>0</v>
      </c>
      <c r="L5" s="108">
        <f t="shared" si="4"/>
        <v>0.5</v>
      </c>
      <c r="M5" s="30">
        <f t="shared" si="5"/>
        <v>0.5</v>
      </c>
      <c r="N5" s="28">
        <f t="shared" si="6"/>
        <v>0</v>
      </c>
      <c r="O5" s="28">
        <f t="shared" si="7"/>
        <v>0</v>
      </c>
      <c r="P5" s="28">
        <f t="shared" si="3"/>
        <v>0</v>
      </c>
      <c r="Q5" s="116">
        <f>PRODUCT(NodeProb_WLL3!C7:G7)</f>
        <v>3.6039210104201101E-2</v>
      </c>
      <c r="R5" s="116">
        <f t="shared" si="8"/>
        <v>0</v>
      </c>
      <c r="S5" s="295"/>
    </row>
    <row r="6" spans="1:21" x14ac:dyDescent="0.25">
      <c r="A6" s="297"/>
      <c r="B6">
        <v>4</v>
      </c>
      <c r="D6">
        <v>2</v>
      </c>
      <c r="E6">
        <v>4</v>
      </c>
      <c r="F6" s="224">
        <f>$B$108*($B$69)</f>
        <v>0</v>
      </c>
      <c r="G6" s="221">
        <f>$B$110*($B$69)</f>
        <v>0</v>
      </c>
      <c r="H6" s="221">
        <f>$B$108*(0)</f>
        <v>0</v>
      </c>
      <c r="I6" s="225">
        <f>$B$110*(0)</f>
        <v>0</v>
      </c>
      <c r="J6" s="28">
        <f t="shared" si="0"/>
        <v>0</v>
      </c>
      <c r="K6" s="28">
        <f t="shared" si="1"/>
        <v>0</v>
      </c>
      <c r="L6" s="108">
        <f t="shared" si="4"/>
        <v>0.5</v>
      </c>
      <c r="M6" s="30">
        <f t="shared" si="5"/>
        <v>0.5</v>
      </c>
      <c r="N6" s="28">
        <f t="shared" si="6"/>
        <v>0</v>
      </c>
      <c r="O6" s="28">
        <f t="shared" si="7"/>
        <v>0</v>
      </c>
      <c r="P6" s="28">
        <f t="shared" si="3"/>
        <v>0</v>
      </c>
      <c r="Q6" s="116">
        <f>PRODUCT(NodeProb_WLL3!C9:G9)</f>
        <v>3.6039210104201101E-2</v>
      </c>
      <c r="R6" s="116">
        <f t="shared" si="8"/>
        <v>0</v>
      </c>
      <c r="S6" s="295"/>
    </row>
    <row r="7" spans="1:21" x14ac:dyDescent="0.25">
      <c r="A7" s="297"/>
      <c r="B7">
        <v>5</v>
      </c>
      <c r="D7">
        <v>1</v>
      </c>
      <c r="E7">
        <v>3</v>
      </c>
      <c r="F7" s="224">
        <f>$B$107*($B$72)</f>
        <v>0.75</v>
      </c>
      <c r="G7" s="221">
        <f>$B$109*($B$72)</f>
        <v>0.75</v>
      </c>
      <c r="H7" s="221">
        <f>$B$107*($B$74)</f>
        <v>0</v>
      </c>
      <c r="I7" s="225">
        <f>$B$109*($B$74)</f>
        <v>0</v>
      </c>
      <c r="J7" s="28">
        <f t="shared" si="0"/>
        <v>0</v>
      </c>
      <c r="K7" s="28">
        <f t="shared" si="1"/>
        <v>0</v>
      </c>
      <c r="L7" s="108">
        <f t="shared" si="4"/>
        <v>0.5</v>
      </c>
      <c r="M7" s="30">
        <f t="shared" si="5"/>
        <v>0.5</v>
      </c>
      <c r="N7" s="28">
        <f t="shared" si="6"/>
        <v>0.375</v>
      </c>
      <c r="O7" s="28">
        <f t="shared" si="7"/>
        <v>0.375</v>
      </c>
      <c r="P7" s="28">
        <f t="shared" si="3"/>
        <v>0.75</v>
      </c>
      <c r="Q7" s="116">
        <f>PRODUCT(NodeProb_WLL3!C11:G11)</f>
        <v>0</v>
      </c>
      <c r="R7" s="116">
        <f t="shared" si="8"/>
        <v>0</v>
      </c>
      <c r="S7" s="295"/>
    </row>
    <row r="8" spans="1:21" x14ac:dyDescent="0.25">
      <c r="A8" s="297"/>
      <c r="B8">
        <v>6</v>
      </c>
      <c r="D8">
        <v>1</v>
      </c>
      <c r="E8">
        <v>3</v>
      </c>
      <c r="F8" s="224">
        <f>$B$107*($B$72)</f>
        <v>0.75</v>
      </c>
      <c r="G8" s="221">
        <f>$B$109*($B$72)</f>
        <v>0.75</v>
      </c>
      <c r="H8" s="221">
        <f>$B$107*($B$74)</f>
        <v>0</v>
      </c>
      <c r="I8" s="225">
        <f>$B$109*($B$74)</f>
        <v>0</v>
      </c>
      <c r="J8" s="28">
        <f t="shared" si="0"/>
        <v>0</v>
      </c>
      <c r="K8" s="28">
        <f t="shared" si="1"/>
        <v>0</v>
      </c>
      <c r="L8" s="108">
        <f t="shared" si="4"/>
        <v>0.5</v>
      </c>
      <c r="M8" s="30">
        <f t="shared" si="5"/>
        <v>0.5</v>
      </c>
      <c r="N8" s="28">
        <f t="shared" si="6"/>
        <v>0.375</v>
      </c>
      <c r="O8" s="28">
        <f t="shared" si="7"/>
        <v>0.375</v>
      </c>
      <c r="P8" s="28">
        <f t="shared" si="3"/>
        <v>0.75</v>
      </c>
      <c r="Q8" s="116">
        <f>PRODUCT(NodeProb_WLL3!C13:G13)</f>
        <v>0</v>
      </c>
      <c r="R8" s="116">
        <f t="shared" si="8"/>
        <v>0</v>
      </c>
      <c r="S8" s="295"/>
    </row>
    <row r="9" spans="1:21" x14ac:dyDescent="0.25">
      <c r="A9" s="297"/>
      <c r="B9">
        <v>7</v>
      </c>
      <c r="D9">
        <v>2</v>
      </c>
      <c r="E9">
        <v>4</v>
      </c>
      <c r="F9" s="224">
        <f>$B$108*($B$74)</f>
        <v>0</v>
      </c>
      <c r="G9" s="221">
        <f>$B$110*($B$71)</f>
        <v>0.5</v>
      </c>
      <c r="H9" s="221">
        <f>$B$108*(0)</f>
        <v>0</v>
      </c>
      <c r="I9" s="225">
        <f>$B$110*($B$74)</f>
        <v>0</v>
      </c>
      <c r="J9" s="28">
        <f t="shared" si="0"/>
        <v>0</v>
      </c>
      <c r="K9" s="28">
        <f t="shared" si="1"/>
        <v>0.5</v>
      </c>
      <c r="L9" s="108">
        <f t="shared" si="4"/>
        <v>0</v>
      </c>
      <c r="M9" s="30">
        <f t="shared" si="5"/>
        <v>1</v>
      </c>
      <c r="N9" s="28">
        <f t="shared" si="6"/>
        <v>0</v>
      </c>
      <c r="O9" s="28">
        <f t="shared" si="7"/>
        <v>0</v>
      </c>
      <c r="P9" s="28">
        <f t="shared" si="3"/>
        <v>0</v>
      </c>
      <c r="Q9" s="116">
        <f>PRODUCT(NodeProb_WLL3!C15:G15)</f>
        <v>5.070167638067484E-2</v>
      </c>
      <c r="R9" s="116">
        <f t="shared" si="8"/>
        <v>0</v>
      </c>
      <c r="S9" s="295"/>
    </row>
    <row r="10" spans="1:21" x14ac:dyDescent="0.25">
      <c r="A10" s="297"/>
      <c r="B10">
        <v>8</v>
      </c>
      <c r="C10" s="1"/>
      <c r="D10">
        <v>2</v>
      </c>
      <c r="E10">
        <v>4</v>
      </c>
      <c r="F10" s="226">
        <f>$B$108*($B$73)</f>
        <v>0.16666666666666666</v>
      </c>
      <c r="G10" s="118">
        <f>$B$110*($B$68)</f>
        <v>0.5</v>
      </c>
      <c r="H10" s="118">
        <f>$B$108*(0)</f>
        <v>0</v>
      </c>
      <c r="I10" s="227">
        <f>$B$110*($B$73)</f>
        <v>0.16666666666666666</v>
      </c>
      <c r="J10" s="28">
        <f t="shared" si="0"/>
        <v>0</v>
      </c>
      <c r="K10" s="28">
        <f t="shared" si="1"/>
        <v>0.33333333333333337</v>
      </c>
      <c r="L10" s="108">
        <f t="shared" si="4"/>
        <v>0.24999999999999994</v>
      </c>
      <c r="M10" s="30">
        <f t="shared" si="5"/>
        <v>0.75</v>
      </c>
      <c r="N10" s="28">
        <f t="shared" si="6"/>
        <v>4.1666666666666657E-2</v>
      </c>
      <c r="O10" s="28">
        <f t="shared" si="7"/>
        <v>8.3333333333333329E-2</v>
      </c>
      <c r="P10" s="28">
        <f t="shared" si="3"/>
        <v>0.12499999999999999</v>
      </c>
      <c r="Q10" s="116">
        <f>PRODUCT(NodeProb_WLL3!C17:G17)</f>
        <v>5.9920162995342988E-2</v>
      </c>
      <c r="R10" s="116">
        <f t="shared" si="8"/>
        <v>7.4900203744178726E-3</v>
      </c>
      <c r="S10" s="295"/>
    </row>
    <row r="11" spans="1:21" x14ac:dyDescent="0.25">
      <c r="A11" s="297"/>
      <c r="B11" s="115">
        <v>9</v>
      </c>
      <c r="D11">
        <v>1</v>
      </c>
      <c r="E11" s="115">
        <v>4</v>
      </c>
      <c r="F11" s="222">
        <f>$B$107*(1)</f>
        <v>1</v>
      </c>
      <c r="G11" s="117">
        <f>$B$110*($B$71)</f>
        <v>0.5</v>
      </c>
      <c r="H11" s="117">
        <f>$B$107*($B$71)</f>
        <v>0.5</v>
      </c>
      <c r="I11" s="223">
        <f>$B$110*($B$69)</f>
        <v>0</v>
      </c>
      <c r="J11" s="28">
        <f t="shared" si="0"/>
        <v>0.5</v>
      </c>
      <c r="K11" s="28">
        <f t="shared" si="1"/>
        <v>0</v>
      </c>
      <c r="L11" s="108">
        <f t="shared" si="4"/>
        <v>0.5</v>
      </c>
      <c r="M11" s="30">
        <f t="shared" si="5"/>
        <v>0.5</v>
      </c>
      <c r="N11" s="28">
        <f t="shared" si="6"/>
        <v>0.25</v>
      </c>
      <c r="O11" s="28">
        <f t="shared" si="7"/>
        <v>0.25</v>
      </c>
      <c r="P11" s="28">
        <f t="shared" si="3"/>
        <v>0.5</v>
      </c>
      <c r="Q11" s="116">
        <f>PRODUCT(NodeProb_WLL3!C19:G19)</f>
        <v>6.4711288861134586E-2</v>
      </c>
      <c r="R11" s="117">
        <f t="shared" si="8"/>
        <v>3.2355644430567293E-2</v>
      </c>
      <c r="S11" s="295"/>
      <c r="T11" s="115"/>
      <c r="U11" s="115"/>
    </row>
    <row r="12" spans="1:21" x14ac:dyDescent="0.25">
      <c r="A12" s="297"/>
      <c r="B12">
        <v>10</v>
      </c>
      <c r="D12">
        <v>1</v>
      </c>
      <c r="E12">
        <v>4</v>
      </c>
      <c r="F12" s="224">
        <f>$B$107*(1)</f>
        <v>1</v>
      </c>
      <c r="G12" s="221">
        <f>$B$110*($B$72)</f>
        <v>0.75</v>
      </c>
      <c r="H12" s="221">
        <f>$B$107*($B$72)</f>
        <v>0.75</v>
      </c>
      <c r="I12" s="225">
        <f>$B$110*($B$73)</f>
        <v>0.16666666666666666</v>
      </c>
      <c r="J12" s="28">
        <f t="shared" si="0"/>
        <v>0.75</v>
      </c>
      <c r="K12" s="28">
        <f t="shared" si="1"/>
        <v>0.5</v>
      </c>
      <c r="L12" s="108">
        <f t="shared" si="4"/>
        <v>0.21428571428571427</v>
      </c>
      <c r="M12" s="30">
        <f t="shared" si="5"/>
        <v>0.7857142857142857</v>
      </c>
      <c r="N12" s="28">
        <f t="shared" si="6"/>
        <v>5.3571428571428568E-2</v>
      </c>
      <c r="O12" s="28">
        <f t="shared" si="7"/>
        <v>0.125</v>
      </c>
      <c r="P12" s="28">
        <f t="shared" si="3"/>
        <v>0.17857142857142858</v>
      </c>
      <c r="Q12" s="116">
        <f>PRODUCT(NodeProb_WLL3!C21:G21)</f>
        <v>2.5884515544453814E-3</v>
      </c>
      <c r="R12" s="116">
        <f t="shared" si="8"/>
        <v>4.6222349186524666E-4</v>
      </c>
      <c r="S12" s="295"/>
    </row>
    <row r="13" spans="1:21" x14ac:dyDescent="0.25">
      <c r="A13" s="297"/>
      <c r="B13">
        <v>11</v>
      </c>
      <c r="D13">
        <v>2</v>
      </c>
      <c r="E13">
        <v>3</v>
      </c>
      <c r="F13" s="224">
        <f>$B$108*($B$69)</f>
        <v>0</v>
      </c>
      <c r="G13" s="221">
        <f>$B$109*($B$69)</f>
        <v>0</v>
      </c>
      <c r="H13" s="221">
        <f>$B$108*(0)</f>
        <v>0</v>
      </c>
      <c r="I13" s="225">
        <f>$B$109*(0)</f>
        <v>0</v>
      </c>
      <c r="J13" s="28">
        <f t="shared" si="0"/>
        <v>0</v>
      </c>
      <c r="K13" s="28">
        <f t="shared" si="1"/>
        <v>0</v>
      </c>
      <c r="L13" s="108">
        <f t="shared" si="4"/>
        <v>0.5</v>
      </c>
      <c r="M13" s="30">
        <f t="shared" si="5"/>
        <v>0.5</v>
      </c>
      <c r="N13" s="28">
        <f t="shared" si="6"/>
        <v>0</v>
      </c>
      <c r="O13" s="28">
        <f t="shared" si="7"/>
        <v>0</v>
      </c>
      <c r="P13" s="28">
        <f t="shared" si="3"/>
        <v>0</v>
      </c>
      <c r="Q13" s="116">
        <f>PRODUCT(NodeProb_WLL3!C23:G23)</f>
        <v>3.6039210104201101E-2</v>
      </c>
      <c r="R13" s="116">
        <f t="shared" si="8"/>
        <v>0</v>
      </c>
      <c r="S13" s="295"/>
    </row>
    <row r="14" spans="1:21" x14ac:dyDescent="0.25">
      <c r="A14" s="297"/>
      <c r="B14">
        <v>12</v>
      </c>
      <c r="D14">
        <v>2</v>
      </c>
      <c r="E14">
        <v>3</v>
      </c>
      <c r="F14" s="224">
        <f>$B$108*($B$69)</f>
        <v>0</v>
      </c>
      <c r="G14" s="221">
        <f>$B$109*($B$69)</f>
        <v>0</v>
      </c>
      <c r="H14" s="221">
        <f>$B$108*(0)</f>
        <v>0</v>
      </c>
      <c r="I14" s="225">
        <f>$B$109*(0)</f>
        <v>0</v>
      </c>
      <c r="J14" s="28">
        <f t="shared" si="0"/>
        <v>0</v>
      </c>
      <c r="K14" s="28">
        <f t="shared" si="1"/>
        <v>0</v>
      </c>
      <c r="L14" s="108">
        <f t="shared" si="4"/>
        <v>0.5</v>
      </c>
      <c r="M14" s="30">
        <f t="shared" si="5"/>
        <v>0.5</v>
      </c>
      <c r="N14" s="28">
        <f t="shared" si="6"/>
        <v>0</v>
      </c>
      <c r="O14" s="28">
        <f t="shared" si="7"/>
        <v>0</v>
      </c>
      <c r="P14" s="28">
        <f t="shared" si="3"/>
        <v>0</v>
      </c>
      <c r="Q14" s="116">
        <f>PRODUCT(NodeProb_WLL3!C25:G25)</f>
        <v>3.6039210104201101E-2</v>
      </c>
      <c r="R14" s="116">
        <f t="shared" si="8"/>
        <v>0</v>
      </c>
      <c r="S14" s="295"/>
    </row>
    <row r="15" spans="1:21" x14ac:dyDescent="0.25">
      <c r="A15" s="297"/>
      <c r="B15">
        <v>13</v>
      </c>
      <c r="D15">
        <v>1</v>
      </c>
      <c r="E15">
        <v>4</v>
      </c>
      <c r="F15" s="224">
        <f>$B$107*($B$72)</f>
        <v>0.75</v>
      </c>
      <c r="G15" s="221">
        <f>$B$110*($B$72)</f>
        <v>0.75</v>
      </c>
      <c r="H15" s="221">
        <f>$B$107*($B$74)</f>
        <v>0</v>
      </c>
      <c r="I15" s="225">
        <f>$B$110*($B$74)</f>
        <v>0</v>
      </c>
      <c r="J15" s="28">
        <f t="shared" si="0"/>
        <v>0</v>
      </c>
      <c r="K15" s="28">
        <f t="shared" si="1"/>
        <v>0</v>
      </c>
      <c r="L15" s="108">
        <f t="shared" si="4"/>
        <v>0.5</v>
      </c>
      <c r="M15" s="30">
        <f t="shared" si="5"/>
        <v>0.5</v>
      </c>
      <c r="N15" s="28">
        <f t="shared" si="6"/>
        <v>0.375</v>
      </c>
      <c r="O15" s="28">
        <f t="shared" si="7"/>
        <v>0.375</v>
      </c>
      <c r="P15" s="28">
        <f t="shared" si="3"/>
        <v>0.75</v>
      </c>
      <c r="Q15" s="116">
        <f>PRODUCT(NodeProb_WLL3!C27:G27)</f>
        <v>0</v>
      </c>
      <c r="R15" s="116">
        <f t="shared" si="8"/>
        <v>0</v>
      </c>
      <c r="S15" s="295"/>
    </row>
    <row r="16" spans="1:21" x14ac:dyDescent="0.25">
      <c r="A16" s="297"/>
      <c r="B16">
        <v>14</v>
      </c>
      <c r="D16">
        <v>1</v>
      </c>
      <c r="E16">
        <v>4</v>
      </c>
      <c r="F16" s="224">
        <f>$B$107*($B$72)</f>
        <v>0.75</v>
      </c>
      <c r="G16" s="221">
        <f>$B$110*($B$72)</f>
        <v>0.75</v>
      </c>
      <c r="H16" s="221">
        <f>$B$107*($B$74)</f>
        <v>0</v>
      </c>
      <c r="I16" s="225">
        <f>$B$110*($B$74)</f>
        <v>0</v>
      </c>
      <c r="J16" s="28">
        <f t="shared" si="0"/>
        <v>0</v>
      </c>
      <c r="K16" s="28">
        <f t="shared" si="1"/>
        <v>0</v>
      </c>
      <c r="L16" s="108">
        <f t="shared" si="4"/>
        <v>0.5</v>
      </c>
      <c r="M16" s="30">
        <f t="shared" si="5"/>
        <v>0.5</v>
      </c>
      <c r="N16" s="28">
        <f t="shared" si="6"/>
        <v>0.375</v>
      </c>
      <c r="O16" s="28">
        <f t="shared" si="7"/>
        <v>0.375</v>
      </c>
      <c r="P16" s="28">
        <f t="shared" si="3"/>
        <v>0.75</v>
      </c>
      <c r="Q16" s="116">
        <f>PRODUCT(NodeProb_WLL3!C29:G29)</f>
        <v>0</v>
      </c>
      <c r="R16" s="116">
        <f t="shared" si="8"/>
        <v>0</v>
      </c>
      <c r="S16" s="295"/>
    </row>
    <row r="17" spans="1:21" x14ac:dyDescent="0.25">
      <c r="A17" s="297"/>
      <c r="B17">
        <v>15</v>
      </c>
      <c r="D17">
        <v>2</v>
      </c>
      <c r="E17">
        <v>3</v>
      </c>
      <c r="F17" s="224">
        <f>$B$108*($B$74)</f>
        <v>0</v>
      </c>
      <c r="G17" s="221">
        <f>$B$109*($B$71)</f>
        <v>0.5</v>
      </c>
      <c r="H17" s="221">
        <f>$B$108*(0)</f>
        <v>0</v>
      </c>
      <c r="I17" s="225">
        <f>$B$109*($B$74)</f>
        <v>0</v>
      </c>
      <c r="J17" s="28">
        <f t="shared" si="0"/>
        <v>0</v>
      </c>
      <c r="K17" s="28">
        <f t="shared" si="1"/>
        <v>0.5</v>
      </c>
      <c r="L17" s="108">
        <f t="shared" si="4"/>
        <v>0</v>
      </c>
      <c r="M17" s="30">
        <f t="shared" si="5"/>
        <v>1</v>
      </c>
      <c r="N17" s="28">
        <f t="shared" si="6"/>
        <v>0</v>
      </c>
      <c r="O17" s="28">
        <f t="shared" si="7"/>
        <v>0</v>
      </c>
      <c r="P17" s="28">
        <f t="shared" si="3"/>
        <v>0</v>
      </c>
      <c r="Q17" s="116">
        <f>PRODUCT(NodeProb_WLL3!C31:G31)</f>
        <v>5.070167638067484E-2</v>
      </c>
      <c r="R17" s="116">
        <f t="shared" si="8"/>
        <v>0</v>
      </c>
      <c r="S17" s="295"/>
    </row>
    <row r="18" spans="1:21" x14ac:dyDescent="0.25">
      <c r="A18" s="297"/>
      <c r="B18">
        <v>16</v>
      </c>
      <c r="D18">
        <v>2</v>
      </c>
      <c r="E18">
        <v>3</v>
      </c>
      <c r="F18" s="226">
        <f>$B$108*($B$73)</f>
        <v>0.16666666666666666</v>
      </c>
      <c r="G18" s="118">
        <f>$B$109*($B$68)</f>
        <v>0.5</v>
      </c>
      <c r="H18" s="118">
        <f>$B$108*(0)</f>
        <v>0</v>
      </c>
      <c r="I18" s="227">
        <f>$B$109*($B$73)</f>
        <v>0.16666666666666666</v>
      </c>
      <c r="J18" s="28">
        <f t="shared" si="0"/>
        <v>0</v>
      </c>
      <c r="K18" s="28">
        <f t="shared" si="1"/>
        <v>0.33333333333333337</v>
      </c>
      <c r="L18" s="108">
        <f t="shared" si="4"/>
        <v>0.24999999999999994</v>
      </c>
      <c r="M18" s="30">
        <f t="shared" si="5"/>
        <v>0.75</v>
      </c>
      <c r="N18" s="28">
        <f t="shared" si="6"/>
        <v>4.1666666666666657E-2</v>
      </c>
      <c r="O18" s="28">
        <f t="shared" si="7"/>
        <v>8.3333333333333329E-2</v>
      </c>
      <c r="P18" s="28">
        <f t="shared" si="3"/>
        <v>0.12499999999999999</v>
      </c>
      <c r="Q18" s="116">
        <f>PRODUCT(NodeProb_WLL3!C33:G33)</f>
        <v>5.9920162995342988E-2</v>
      </c>
      <c r="R18" s="116">
        <f t="shared" si="8"/>
        <v>7.4900203744178726E-3</v>
      </c>
      <c r="S18" s="295"/>
    </row>
    <row r="19" spans="1:21" x14ac:dyDescent="0.25">
      <c r="A19" s="297"/>
      <c r="B19" s="115">
        <v>17</v>
      </c>
      <c r="C19" s="115"/>
      <c r="D19" s="115">
        <v>2</v>
      </c>
      <c r="E19">
        <v>3</v>
      </c>
      <c r="F19" s="222">
        <f>$B$108*(1)</f>
        <v>1</v>
      </c>
      <c r="G19" s="117">
        <f>$B$109*($B$71)</f>
        <v>0.5</v>
      </c>
      <c r="H19" s="117">
        <f>$B$108*($B$71)</f>
        <v>0.5</v>
      </c>
      <c r="I19" s="223">
        <f>$B$109*($B$69)</f>
        <v>0</v>
      </c>
      <c r="J19" s="28">
        <f t="shared" si="0"/>
        <v>0.5</v>
      </c>
      <c r="K19" s="28">
        <f t="shared" si="1"/>
        <v>0</v>
      </c>
      <c r="L19" s="108">
        <f t="shared" si="4"/>
        <v>0.5</v>
      </c>
      <c r="M19" s="30">
        <f t="shared" si="5"/>
        <v>0.5</v>
      </c>
      <c r="N19" s="28">
        <f t="shared" si="6"/>
        <v>0.25</v>
      </c>
      <c r="O19" s="28">
        <f t="shared" si="7"/>
        <v>0.25</v>
      </c>
      <c r="P19" s="28">
        <f t="shared" si="3"/>
        <v>0.5</v>
      </c>
      <c r="Q19" s="116">
        <f>PRODUCT(NodeProb_WLL3!C35:G35)</f>
        <v>6.4711288861134586E-2</v>
      </c>
      <c r="R19" s="117">
        <f t="shared" si="8"/>
        <v>3.2355644430567293E-2</v>
      </c>
      <c r="S19" s="295"/>
      <c r="T19" s="115"/>
      <c r="U19" s="115"/>
    </row>
    <row r="20" spans="1:21" x14ac:dyDescent="0.25">
      <c r="A20" s="297"/>
      <c r="B20">
        <v>18</v>
      </c>
      <c r="D20">
        <v>2</v>
      </c>
      <c r="E20">
        <v>3</v>
      </c>
      <c r="F20" s="224">
        <f>$B$108*(1)</f>
        <v>1</v>
      </c>
      <c r="G20" s="221">
        <f>$B$109*($B$72)</f>
        <v>0.75</v>
      </c>
      <c r="H20" s="221">
        <f>$B$108*($B$72)</f>
        <v>0.75</v>
      </c>
      <c r="I20" s="225">
        <f>$B$109*($B$73)</f>
        <v>0.16666666666666666</v>
      </c>
      <c r="J20" s="28">
        <f t="shared" si="0"/>
        <v>0.75</v>
      </c>
      <c r="K20" s="28">
        <f t="shared" si="1"/>
        <v>0.5</v>
      </c>
      <c r="L20" s="108">
        <f t="shared" si="4"/>
        <v>0.21428571428571427</v>
      </c>
      <c r="M20" s="30">
        <f t="shared" si="5"/>
        <v>0.7857142857142857</v>
      </c>
      <c r="N20" s="28">
        <f t="shared" si="6"/>
        <v>5.3571428571428568E-2</v>
      </c>
      <c r="O20" s="28">
        <f t="shared" si="7"/>
        <v>0.125</v>
      </c>
      <c r="P20" s="28">
        <f t="shared" si="3"/>
        <v>0.17857142857142858</v>
      </c>
      <c r="Q20" s="116">
        <f>PRODUCT(NodeProb_WLL3!C37:G37)</f>
        <v>2.5884515544453814E-3</v>
      </c>
      <c r="R20" s="116">
        <f t="shared" si="8"/>
        <v>4.6222349186524666E-4</v>
      </c>
      <c r="S20" s="295"/>
    </row>
    <row r="21" spans="1:21" x14ac:dyDescent="0.25">
      <c r="A21" s="297"/>
      <c r="B21">
        <v>19</v>
      </c>
      <c r="D21">
        <v>1</v>
      </c>
      <c r="E21">
        <v>4</v>
      </c>
      <c r="F21" s="224">
        <f>$B$107*($B$69)</f>
        <v>0</v>
      </c>
      <c r="G21" s="221">
        <f>$B$110*($B$69)</f>
        <v>0</v>
      </c>
      <c r="H21" s="221">
        <f>$B$107*(0)</f>
        <v>0</v>
      </c>
      <c r="I21" s="225">
        <f>$B$110*(0)</f>
        <v>0</v>
      </c>
      <c r="J21" s="28">
        <f t="shared" si="0"/>
        <v>0</v>
      </c>
      <c r="K21" s="28">
        <f t="shared" si="1"/>
        <v>0</v>
      </c>
      <c r="L21" s="108">
        <f t="shared" si="4"/>
        <v>0.5</v>
      </c>
      <c r="M21" s="30">
        <f t="shared" si="5"/>
        <v>0.5</v>
      </c>
      <c r="N21" s="28">
        <f t="shared" si="6"/>
        <v>0</v>
      </c>
      <c r="O21" s="28">
        <f t="shared" si="7"/>
        <v>0</v>
      </c>
      <c r="P21" s="28">
        <f t="shared" si="3"/>
        <v>0</v>
      </c>
      <c r="Q21" s="116">
        <f>PRODUCT(NodeProb_WLL3!C39:G39)</f>
        <v>3.6039210104201101E-2</v>
      </c>
      <c r="R21" s="116">
        <f t="shared" si="8"/>
        <v>0</v>
      </c>
      <c r="S21" s="295"/>
    </row>
    <row r="22" spans="1:21" x14ac:dyDescent="0.25">
      <c r="A22" s="297"/>
      <c r="B22">
        <v>20</v>
      </c>
      <c r="D22">
        <v>1</v>
      </c>
      <c r="E22">
        <v>4</v>
      </c>
      <c r="F22" s="224">
        <f>$B$107*($B$69)</f>
        <v>0</v>
      </c>
      <c r="G22" s="221">
        <f>$B$110*($B$69)</f>
        <v>0</v>
      </c>
      <c r="H22" s="221">
        <f>$B$107*(0)</f>
        <v>0</v>
      </c>
      <c r="I22" s="225">
        <f>$B$110*(0)</f>
        <v>0</v>
      </c>
      <c r="J22" s="28">
        <f t="shared" si="0"/>
        <v>0</v>
      </c>
      <c r="K22" s="28">
        <f t="shared" si="1"/>
        <v>0</v>
      </c>
      <c r="L22" s="108">
        <f t="shared" si="4"/>
        <v>0.5</v>
      </c>
      <c r="M22" s="30">
        <f t="shared" si="5"/>
        <v>0.5</v>
      </c>
      <c r="N22" s="28">
        <f t="shared" si="6"/>
        <v>0</v>
      </c>
      <c r="O22" s="28">
        <f t="shared" si="7"/>
        <v>0</v>
      </c>
      <c r="P22" s="28">
        <f t="shared" si="3"/>
        <v>0</v>
      </c>
      <c r="Q22" s="116">
        <f>PRODUCT(NodeProb_WLL3!C41:G41)</f>
        <v>3.6039210104201101E-2</v>
      </c>
      <c r="R22" s="116">
        <f t="shared" si="8"/>
        <v>0</v>
      </c>
      <c r="S22" s="295"/>
    </row>
    <row r="23" spans="1:21" x14ac:dyDescent="0.25">
      <c r="A23" s="297"/>
      <c r="B23">
        <v>21</v>
      </c>
      <c r="D23">
        <v>2</v>
      </c>
      <c r="E23">
        <v>3</v>
      </c>
      <c r="F23" s="224">
        <f>$B$108*($B$72)</f>
        <v>0.75</v>
      </c>
      <c r="G23" s="221">
        <f>$B$109*($B$72)</f>
        <v>0.75</v>
      </c>
      <c r="H23" s="221">
        <f>$B$108*($B$74)</f>
        <v>0</v>
      </c>
      <c r="I23" s="225">
        <f>$B$109*($B$74)</f>
        <v>0</v>
      </c>
      <c r="J23" s="28">
        <f t="shared" si="0"/>
        <v>0</v>
      </c>
      <c r="K23" s="28">
        <f t="shared" si="1"/>
        <v>0</v>
      </c>
      <c r="L23" s="108">
        <f t="shared" si="4"/>
        <v>0.5</v>
      </c>
      <c r="M23" s="30">
        <f t="shared" si="5"/>
        <v>0.5</v>
      </c>
      <c r="N23" s="28">
        <f t="shared" si="6"/>
        <v>0.375</v>
      </c>
      <c r="O23" s="28">
        <f t="shared" si="7"/>
        <v>0.375</v>
      </c>
      <c r="P23" s="28">
        <f t="shared" si="3"/>
        <v>0.75</v>
      </c>
      <c r="Q23" s="116">
        <f>PRODUCT(NodeProb_WLL3!C43:G43)</f>
        <v>0</v>
      </c>
      <c r="R23" s="116">
        <f t="shared" si="8"/>
        <v>0</v>
      </c>
      <c r="S23" s="295"/>
    </row>
    <row r="24" spans="1:21" x14ac:dyDescent="0.25">
      <c r="A24" s="297"/>
      <c r="B24">
        <v>22</v>
      </c>
      <c r="D24">
        <v>2</v>
      </c>
      <c r="E24">
        <v>3</v>
      </c>
      <c r="F24" s="224">
        <f>$B$108*($B$72)</f>
        <v>0.75</v>
      </c>
      <c r="G24" s="221">
        <f>$B$109*($B$72)</f>
        <v>0.75</v>
      </c>
      <c r="H24" s="221">
        <f>$B$108*($B$74)</f>
        <v>0</v>
      </c>
      <c r="I24" s="225">
        <f>$B$109*($B$74)</f>
        <v>0</v>
      </c>
      <c r="J24" s="28">
        <f t="shared" si="0"/>
        <v>0</v>
      </c>
      <c r="K24" s="28">
        <f t="shared" si="1"/>
        <v>0</v>
      </c>
      <c r="L24" s="108">
        <f t="shared" si="4"/>
        <v>0.5</v>
      </c>
      <c r="M24" s="30">
        <f t="shared" si="5"/>
        <v>0.5</v>
      </c>
      <c r="N24" s="28">
        <f t="shared" si="6"/>
        <v>0.375</v>
      </c>
      <c r="O24" s="28">
        <f t="shared" si="7"/>
        <v>0.375</v>
      </c>
      <c r="P24" s="28">
        <f t="shared" si="3"/>
        <v>0.75</v>
      </c>
      <c r="Q24" s="116">
        <f>PRODUCT(NodeProb_WLL3!C45:G45)</f>
        <v>0</v>
      </c>
      <c r="R24" s="116">
        <f t="shared" si="8"/>
        <v>0</v>
      </c>
      <c r="S24" s="295"/>
    </row>
    <row r="25" spans="1:21" x14ac:dyDescent="0.25">
      <c r="A25" s="297"/>
      <c r="B25">
        <v>23</v>
      </c>
      <c r="D25" s="119">
        <v>1</v>
      </c>
      <c r="E25">
        <v>4</v>
      </c>
      <c r="F25" s="224">
        <f>$B$107*($B$74)</f>
        <v>0</v>
      </c>
      <c r="G25" s="221">
        <f>$B$110*($B$71)</f>
        <v>0.5</v>
      </c>
      <c r="H25" s="221">
        <f>$B$107*(0)</f>
        <v>0</v>
      </c>
      <c r="I25" s="225">
        <f>$B$110*($B$74)</f>
        <v>0</v>
      </c>
      <c r="J25" s="28">
        <f t="shared" si="0"/>
        <v>0</v>
      </c>
      <c r="K25" s="28">
        <f t="shared" si="1"/>
        <v>0.5</v>
      </c>
      <c r="L25" s="108">
        <f t="shared" si="4"/>
        <v>0</v>
      </c>
      <c r="M25" s="30">
        <f t="shared" si="5"/>
        <v>1</v>
      </c>
      <c r="N25" s="28">
        <f t="shared" si="6"/>
        <v>0</v>
      </c>
      <c r="O25" s="28">
        <f t="shared" si="7"/>
        <v>0</v>
      </c>
      <c r="P25" s="28">
        <f t="shared" si="3"/>
        <v>0</v>
      </c>
      <c r="Q25" s="116">
        <f>PRODUCT(NodeProb_WLL3!C47:G47)</f>
        <v>5.070167638067484E-2</v>
      </c>
      <c r="R25" s="116">
        <f t="shared" si="8"/>
        <v>0</v>
      </c>
      <c r="S25" s="295"/>
    </row>
    <row r="26" spans="1:21" x14ac:dyDescent="0.25">
      <c r="A26" s="297"/>
      <c r="B26">
        <v>24</v>
      </c>
      <c r="C26" s="1"/>
      <c r="D26" s="119">
        <v>1</v>
      </c>
      <c r="E26">
        <v>4</v>
      </c>
      <c r="F26" s="226">
        <f>$B$107*($B$73)</f>
        <v>0.16666666666666666</v>
      </c>
      <c r="G26" s="118">
        <f>$B$110*($B$68)</f>
        <v>0.5</v>
      </c>
      <c r="H26" s="118">
        <f>$B$107*(0)</f>
        <v>0</v>
      </c>
      <c r="I26" s="227">
        <f>$B$110*($B$73)</f>
        <v>0.16666666666666666</v>
      </c>
      <c r="J26" s="28">
        <f t="shared" si="0"/>
        <v>0</v>
      </c>
      <c r="K26" s="28">
        <f t="shared" si="1"/>
        <v>0.33333333333333337</v>
      </c>
      <c r="L26" s="108">
        <f t="shared" si="4"/>
        <v>0.24999999999999994</v>
      </c>
      <c r="M26" s="30">
        <f t="shared" si="5"/>
        <v>0.75</v>
      </c>
      <c r="N26" s="28">
        <f t="shared" si="6"/>
        <v>4.1666666666666657E-2</v>
      </c>
      <c r="O26" s="28">
        <f t="shared" si="7"/>
        <v>8.3333333333333329E-2</v>
      </c>
      <c r="P26" s="28">
        <f t="shared" si="3"/>
        <v>0.12499999999999999</v>
      </c>
      <c r="Q26" s="118">
        <f>PRODUCT(NodeProb_WLL3!C49:G49)</f>
        <v>5.9920162995342988E-2</v>
      </c>
      <c r="R26" s="116">
        <f t="shared" si="8"/>
        <v>7.4900203744178726E-3</v>
      </c>
      <c r="S26" s="295"/>
    </row>
    <row r="27" spans="1:21" x14ac:dyDescent="0.25">
      <c r="A27" s="297"/>
      <c r="B27" s="115">
        <v>25</v>
      </c>
      <c r="D27" s="115">
        <v>2</v>
      </c>
      <c r="E27" s="115">
        <v>4</v>
      </c>
      <c r="F27" s="222">
        <f>$B$108*(1)</f>
        <v>1</v>
      </c>
      <c r="G27" s="117">
        <f>$B$110*($B$71)</f>
        <v>0.5</v>
      </c>
      <c r="H27" s="117">
        <f>$B$108*($B$71)</f>
        <v>0.5</v>
      </c>
      <c r="I27" s="223">
        <f>$B$110*($B$69)</f>
        <v>0</v>
      </c>
      <c r="J27" s="28">
        <f t="shared" si="0"/>
        <v>0.5</v>
      </c>
      <c r="K27" s="28">
        <f t="shared" si="1"/>
        <v>0</v>
      </c>
      <c r="L27" s="108">
        <f t="shared" si="4"/>
        <v>0.5</v>
      </c>
      <c r="M27" s="30">
        <f t="shared" si="5"/>
        <v>0.5</v>
      </c>
      <c r="N27" s="28">
        <f t="shared" si="6"/>
        <v>0.25</v>
      </c>
      <c r="O27" s="28">
        <f t="shared" si="7"/>
        <v>0.25</v>
      </c>
      <c r="P27" s="28">
        <f t="shared" si="3"/>
        <v>0.5</v>
      </c>
      <c r="Q27" s="116">
        <f>PRODUCT(NodeProb_WLL3!C51:G51)</f>
        <v>6.4711288861134586E-2</v>
      </c>
      <c r="R27" s="117">
        <f t="shared" si="8"/>
        <v>3.2355644430567293E-2</v>
      </c>
      <c r="S27" s="295"/>
      <c r="T27" s="115"/>
      <c r="U27" s="115"/>
    </row>
    <row r="28" spans="1:21" x14ac:dyDescent="0.25">
      <c r="A28" s="297"/>
      <c r="B28">
        <v>26</v>
      </c>
      <c r="D28">
        <v>2</v>
      </c>
      <c r="E28">
        <v>4</v>
      </c>
      <c r="F28" s="224">
        <f>$B$108*(1)</f>
        <v>1</v>
      </c>
      <c r="G28" s="221">
        <f>$B$110*($B$72)</f>
        <v>0.75</v>
      </c>
      <c r="H28" s="221">
        <f>$B$108*($B$72)</f>
        <v>0.75</v>
      </c>
      <c r="I28" s="225">
        <f>$B$110*($B$73)</f>
        <v>0.16666666666666666</v>
      </c>
      <c r="J28" s="28">
        <f t="shared" si="0"/>
        <v>0.75</v>
      </c>
      <c r="K28" s="28">
        <f t="shared" si="1"/>
        <v>0.5</v>
      </c>
      <c r="L28" s="108">
        <f t="shared" si="4"/>
        <v>0.21428571428571427</v>
      </c>
      <c r="M28" s="30">
        <f t="shared" si="5"/>
        <v>0.7857142857142857</v>
      </c>
      <c r="N28" s="28">
        <f t="shared" si="6"/>
        <v>5.3571428571428568E-2</v>
      </c>
      <c r="O28" s="28">
        <f t="shared" si="7"/>
        <v>0.125</v>
      </c>
      <c r="P28" s="28">
        <f t="shared" si="3"/>
        <v>0.17857142857142858</v>
      </c>
      <c r="Q28" s="116">
        <f>PRODUCT(NodeProb_WLL3!C53:G53)</f>
        <v>2.5884515544453814E-3</v>
      </c>
      <c r="R28" s="116">
        <f t="shared" si="8"/>
        <v>4.6222349186524666E-4</v>
      </c>
      <c r="S28" s="295"/>
    </row>
    <row r="29" spans="1:21" x14ac:dyDescent="0.25">
      <c r="A29" s="297"/>
      <c r="B29">
        <v>27</v>
      </c>
      <c r="D29">
        <v>1</v>
      </c>
      <c r="E29">
        <v>3</v>
      </c>
      <c r="F29" s="224">
        <f>$B$107*($B$69)</f>
        <v>0</v>
      </c>
      <c r="G29" s="221">
        <f>$B$109*($B$69)</f>
        <v>0</v>
      </c>
      <c r="H29" s="221">
        <f>$B$107*(0)</f>
        <v>0</v>
      </c>
      <c r="I29" s="225">
        <f>$B$109*(0)</f>
        <v>0</v>
      </c>
      <c r="J29" s="28">
        <f t="shared" si="0"/>
        <v>0</v>
      </c>
      <c r="K29" s="28">
        <f t="shared" si="1"/>
        <v>0</v>
      </c>
      <c r="L29" s="108">
        <f t="shared" si="4"/>
        <v>0.5</v>
      </c>
      <c r="M29" s="30">
        <f t="shared" si="5"/>
        <v>0.5</v>
      </c>
      <c r="N29" s="28">
        <f t="shared" si="6"/>
        <v>0</v>
      </c>
      <c r="O29" s="28">
        <f t="shared" si="7"/>
        <v>0</v>
      </c>
      <c r="P29" s="28">
        <f t="shared" si="3"/>
        <v>0</v>
      </c>
      <c r="Q29" s="116">
        <f>PRODUCT(NodeProb_WLL3!C55:G55)</f>
        <v>3.6039210104201101E-2</v>
      </c>
      <c r="R29" s="116">
        <f t="shared" si="8"/>
        <v>0</v>
      </c>
      <c r="S29" s="295"/>
    </row>
    <row r="30" spans="1:21" x14ac:dyDescent="0.25">
      <c r="A30" s="297"/>
      <c r="B30">
        <v>28</v>
      </c>
      <c r="D30">
        <v>1</v>
      </c>
      <c r="E30">
        <v>3</v>
      </c>
      <c r="F30" s="224">
        <f>$B$107*($B$69)</f>
        <v>0</v>
      </c>
      <c r="G30" s="221">
        <f>$B$109*($B$69)</f>
        <v>0</v>
      </c>
      <c r="H30" s="221">
        <f>$B$107*(0)</f>
        <v>0</v>
      </c>
      <c r="I30" s="225">
        <f>$B$109*(0)</f>
        <v>0</v>
      </c>
      <c r="J30" s="28">
        <f t="shared" si="0"/>
        <v>0</v>
      </c>
      <c r="K30" s="28">
        <f t="shared" si="1"/>
        <v>0</v>
      </c>
      <c r="L30" s="108">
        <f t="shared" si="4"/>
        <v>0.5</v>
      </c>
      <c r="M30" s="30">
        <f t="shared" si="5"/>
        <v>0.5</v>
      </c>
      <c r="N30" s="28">
        <f t="shared" si="6"/>
        <v>0</v>
      </c>
      <c r="O30" s="28">
        <f t="shared" si="7"/>
        <v>0</v>
      </c>
      <c r="P30" s="28">
        <f t="shared" si="3"/>
        <v>0</v>
      </c>
      <c r="Q30" s="116">
        <f>PRODUCT(NodeProb_WLL3!C57:G57)</f>
        <v>3.6039210104201101E-2</v>
      </c>
      <c r="R30" s="116">
        <f t="shared" si="8"/>
        <v>0</v>
      </c>
      <c r="S30" s="295"/>
    </row>
    <row r="31" spans="1:21" x14ac:dyDescent="0.25">
      <c r="A31" s="297"/>
      <c r="B31">
        <v>29</v>
      </c>
      <c r="D31">
        <v>2</v>
      </c>
      <c r="E31">
        <v>4</v>
      </c>
      <c r="F31" s="224">
        <f>$B$108*($B$72)</f>
        <v>0.75</v>
      </c>
      <c r="G31" s="221">
        <f>$B$110*($B$72)</f>
        <v>0.75</v>
      </c>
      <c r="H31" s="221">
        <f>$B$108*($B$74)</f>
        <v>0</v>
      </c>
      <c r="I31" s="225">
        <f>$B$110*($B$74)</f>
        <v>0</v>
      </c>
      <c r="J31" s="28">
        <f t="shared" si="0"/>
        <v>0</v>
      </c>
      <c r="K31" s="28">
        <f t="shared" si="1"/>
        <v>0</v>
      </c>
      <c r="L31" s="108">
        <f t="shared" si="4"/>
        <v>0.5</v>
      </c>
      <c r="M31" s="30">
        <f t="shared" si="5"/>
        <v>0.5</v>
      </c>
      <c r="N31" s="28">
        <f t="shared" si="6"/>
        <v>0.375</v>
      </c>
      <c r="O31" s="28">
        <f t="shared" si="7"/>
        <v>0.375</v>
      </c>
      <c r="P31" s="28">
        <f t="shared" si="3"/>
        <v>0.75</v>
      </c>
      <c r="Q31" s="116">
        <f>PRODUCT(NodeProb_WLL3!C59:G59)</f>
        <v>0</v>
      </c>
      <c r="R31" s="116">
        <f t="shared" si="8"/>
        <v>0</v>
      </c>
      <c r="S31" s="295"/>
    </row>
    <row r="32" spans="1:21" x14ac:dyDescent="0.25">
      <c r="A32" s="297"/>
      <c r="B32">
        <v>30</v>
      </c>
      <c r="D32">
        <v>2</v>
      </c>
      <c r="E32">
        <v>4</v>
      </c>
      <c r="F32" s="224">
        <f>$B$108*($B$72)</f>
        <v>0.75</v>
      </c>
      <c r="G32" s="221">
        <f>$B$110*($B$72)</f>
        <v>0.75</v>
      </c>
      <c r="H32" s="221">
        <f>$B$108*($B$74)</f>
        <v>0</v>
      </c>
      <c r="I32" s="225">
        <f>$B$110*($B$74)</f>
        <v>0</v>
      </c>
      <c r="J32" s="28">
        <f t="shared" si="0"/>
        <v>0</v>
      </c>
      <c r="K32" s="28">
        <f t="shared" si="1"/>
        <v>0</v>
      </c>
      <c r="L32" s="108">
        <f t="shared" si="4"/>
        <v>0.5</v>
      </c>
      <c r="M32" s="30">
        <f t="shared" si="5"/>
        <v>0.5</v>
      </c>
      <c r="N32" s="28">
        <f t="shared" si="6"/>
        <v>0.375</v>
      </c>
      <c r="O32" s="28">
        <f t="shared" si="7"/>
        <v>0.375</v>
      </c>
      <c r="P32" s="28">
        <f t="shared" si="3"/>
        <v>0.75</v>
      </c>
      <c r="Q32" s="116">
        <f>PRODUCT(NodeProb_WLL3!C61:G61)</f>
        <v>0</v>
      </c>
      <c r="R32" s="116">
        <f t="shared" si="8"/>
        <v>0</v>
      </c>
      <c r="S32" s="295"/>
    </row>
    <row r="33" spans="1:21" x14ac:dyDescent="0.25">
      <c r="A33" s="297"/>
      <c r="B33">
        <v>31</v>
      </c>
      <c r="D33" s="119">
        <v>1</v>
      </c>
      <c r="E33">
        <v>3</v>
      </c>
      <c r="F33" s="224">
        <f>$B$107*($B$74)</f>
        <v>0</v>
      </c>
      <c r="G33" s="221">
        <f>$B$109*($B$71)</f>
        <v>0.5</v>
      </c>
      <c r="H33" s="221">
        <f>$B$107*(0)</f>
        <v>0</v>
      </c>
      <c r="I33" s="225">
        <f>$B$109*($B$74)</f>
        <v>0</v>
      </c>
      <c r="J33" s="28">
        <f t="shared" si="0"/>
        <v>0</v>
      </c>
      <c r="K33" s="28">
        <f t="shared" si="1"/>
        <v>0.5</v>
      </c>
      <c r="L33" s="108">
        <f t="shared" si="4"/>
        <v>0</v>
      </c>
      <c r="M33" s="30">
        <f t="shared" si="5"/>
        <v>1</v>
      </c>
      <c r="N33" s="28">
        <f t="shared" si="6"/>
        <v>0</v>
      </c>
      <c r="O33" s="28">
        <f t="shared" si="7"/>
        <v>0</v>
      </c>
      <c r="P33" s="28">
        <f t="shared" si="3"/>
        <v>0</v>
      </c>
      <c r="Q33" s="116">
        <f>PRODUCT(NodeProb_WLL3!C63:G63)</f>
        <v>5.070167638067484E-2</v>
      </c>
      <c r="R33" s="116">
        <f t="shared" si="8"/>
        <v>0</v>
      </c>
      <c r="S33" s="295"/>
    </row>
    <row r="34" spans="1:21" x14ac:dyDescent="0.25">
      <c r="A34" s="297"/>
      <c r="B34">
        <v>32</v>
      </c>
      <c r="D34" s="119">
        <v>1</v>
      </c>
      <c r="E34">
        <v>3</v>
      </c>
      <c r="F34" s="224">
        <f>$B$107*($B$73)</f>
        <v>0.16666666666666666</v>
      </c>
      <c r="G34" s="221">
        <f>$B$109*($B$68)</f>
        <v>0.5</v>
      </c>
      <c r="H34" s="221">
        <f>$B$107*(0)</f>
        <v>0</v>
      </c>
      <c r="I34" s="225">
        <f>$B$109*($B$73)</f>
        <v>0.16666666666666666</v>
      </c>
      <c r="J34" s="28">
        <f t="shared" si="0"/>
        <v>0</v>
      </c>
      <c r="K34" s="28">
        <f t="shared" si="1"/>
        <v>0.33333333333333337</v>
      </c>
      <c r="L34" s="108">
        <f t="shared" si="4"/>
        <v>0.24999999999999994</v>
      </c>
      <c r="M34" s="30">
        <f t="shared" si="5"/>
        <v>0.75</v>
      </c>
      <c r="N34" s="28">
        <f t="shared" si="6"/>
        <v>4.1666666666666657E-2</v>
      </c>
      <c r="O34" s="28">
        <f t="shared" si="7"/>
        <v>8.3333333333333329E-2</v>
      </c>
      <c r="P34" s="28">
        <f t="shared" si="3"/>
        <v>0.12499999999999999</v>
      </c>
      <c r="Q34" s="116">
        <f>PRODUCT(NodeProb_WLL3!C65:G65)</f>
        <v>5.9920162995342988E-2</v>
      </c>
      <c r="R34" s="116">
        <f t="shared" si="8"/>
        <v>7.4900203744178726E-3</v>
      </c>
      <c r="S34" s="296"/>
    </row>
    <row r="35" spans="1:21" x14ac:dyDescent="0.25">
      <c r="A35" s="297" t="s">
        <v>56</v>
      </c>
      <c r="B35" s="115">
        <v>33</v>
      </c>
      <c r="C35" s="115"/>
      <c r="D35" s="115">
        <v>2</v>
      </c>
      <c r="E35" s="115">
        <v>4</v>
      </c>
      <c r="F35" s="222">
        <f>$B$108*($L$3*$B$68+$M$3*$B$71)</f>
        <v>0.5</v>
      </c>
      <c r="G35" s="117">
        <f>$B$110*($L$4*$B$73+$M$4*$B$74)</f>
        <v>3.5714285714285712E-2</v>
      </c>
      <c r="H35" s="117">
        <f>$B$108*($L$4*$B$73+$M$4*$B$74)</f>
        <v>3.5714285714285712E-2</v>
      </c>
      <c r="I35" s="223">
        <f>$B$110*($L$3*0+$M$3*0)</f>
        <v>0</v>
      </c>
      <c r="J35" s="28">
        <f t="shared" si="0"/>
        <v>0.4642857142857143</v>
      </c>
      <c r="K35" s="28">
        <f t="shared" si="1"/>
        <v>0</v>
      </c>
      <c r="L35" s="108">
        <f t="shared" si="4"/>
        <v>0.96153846153846156</v>
      </c>
      <c r="M35" s="30">
        <f t="shared" si="5"/>
        <v>3.8461538461538436E-2</v>
      </c>
      <c r="N35" s="28">
        <f t="shared" si="6"/>
        <v>1.7857142857142856E-2</v>
      </c>
      <c r="O35" s="28">
        <f t="shared" si="7"/>
        <v>1.3736263736263735E-3</v>
      </c>
      <c r="P35" s="28">
        <f t="shared" si="3"/>
        <v>1.9230769230769228E-2</v>
      </c>
      <c r="Q35" s="117">
        <f>PRODUCT(NodeProb_WLL3!D3:G3)</f>
        <v>6.729974041557997E-2</v>
      </c>
      <c r="R35" s="117">
        <f t="shared" si="8"/>
        <v>1.2942257772226916E-3</v>
      </c>
      <c r="S35" s="298">
        <f>SUM(R35:R50)</f>
        <v>0.34369016965161542</v>
      </c>
      <c r="T35" s="115"/>
      <c r="U35" s="115"/>
    </row>
    <row r="36" spans="1:21" x14ac:dyDescent="0.25">
      <c r="A36" s="297"/>
      <c r="B36">
        <v>34</v>
      </c>
      <c r="D36" s="119">
        <v>1</v>
      </c>
      <c r="E36">
        <v>3</v>
      </c>
      <c r="F36" s="224">
        <f>$B$107*($L$5*1+$M$5*1)</f>
        <v>1</v>
      </c>
      <c r="G36" s="221">
        <f>$B$109*($L$6*1+$M$6*1)</f>
        <v>1</v>
      </c>
      <c r="H36" s="221">
        <f>$B$107*($L$6*$B$68+$M$6*$B$68)</f>
        <v>0.5</v>
      </c>
      <c r="I36" s="225">
        <f>$B$109*($L$5*$B$68+$M$5*$B$68)</f>
        <v>0.5</v>
      </c>
      <c r="J36" s="28">
        <f t="shared" si="0"/>
        <v>0.5</v>
      </c>
      <c r="K36" s="28">
        <f t="shared" si="1"/>
        <v>0.5</v>
      </c>
      <c r="L36" s="108">
        <f t="shared" si="4"/>
        <v>0.5</v>
      </c>
      <c r="M36" s="30">
        <f t="shared" si="5"/>
        <v>0.5</v>
      </c>
      <c r="N36" s="28">
        <f t="shared" si="6"/>
        <v>0.25</v>
      </c>
      <c r="O36" s="28">
        <f t="shared" si="7"/>
        <v>0.25</v>
      </c>
      <c r="P36" s="28">
        <f t="shared" si="3"/>
        <v>0.5</v>
      </c>
      <c r="Q36" s="116">
        <f>PRODUCT(NodeProb_WLL3!D7:G7)</f>
        <v>7.2078420208402202E-2</v>
      </c>
      <c r="R36" s="116">
        <f t="shared" si="8"/>
        <v>3.6039210104201101E-2</v>
      </c>
      <c r="S36" s="295"/>
    </row>
    <row r="37" spans="1:21" x14ac:dyDescent="0.25">
      <c r="A37" s="297"/>
      <c r="B37">
        <v>35</v>
      </c>
      <c r="D37" s="119">
        <v>2</v>
      </c>
      <c r="E37">
        <v>4</v>
      </c>
      <c r="F37" s="224">
        <f>$B$108*($L$7*$B$72+$M$7*$B$72)</f>
        <v>0.75</v>
      </c>
      <c r="G37" s="221">
        <f>$B$110*($L$8*$B$72+$M$8*$B$72)</f>
        <v>0.75</v>
      </c>
      <c r="H37" s="221">
        <f>$B$108*($L$8*$B$74+$M$8*$B$74)</f>
        <v>0</v>
      </c>
      <c r="I37" s="225">
        <f>$B$110*($L$7*$B$74+$M$7*$B$74)</f>
        <v>0</v>
      </c>
      <c r="J37" s="28">
        <f t="shared" si="0"/>
        <v>0</v>
      </c>
      <c r="K37" s="28">
        <f t="shared" si="1"/>
        <v>0</v>
      </c>
      <c r="L37" s="108">
        <f t="shared" si="4"/>
        <v>0.5</v>
      </c>
      <c r="M37" s="30">
        <f t="shared" si="5"/>
        <v>0.5</v>
      </c>
      <c r="N37" s="28">
        <f t="shared" si="6"/>
        <v>0.375</v>
      </c>
      <c r="O37" s="28">
        <f t="shared" si="7"/>
        <v>0.375</v>
      </c>
      <c r="P37" s="28">
        <f t="shared" si="3"/>
        <v>0.75</v>
      </c>
      <c r="Q37" s="116">
        <f>PRODUCT(NodeProb_WLL3!D11:G11)</f>
        <v>0</v>
      </c>
      <c r="R37" s="116">
        <f t="shared" si="8"/>
        <v>0</v>
      </c>
      <c r="S37" s="295"/>
    </row>
    <row r="38" spans="1:21" x14ac:dyDescent="0.25">
      <c r="A38" s="297"/>
      <c r="B38" s="1">
        <v>36</v>
      </c>
      <c r="C38" s="1"/>
      <c r="D38" s="121">
        <v>1</v>
      </c>
      <c r="E38" s="1">
        <v>3</v>
      </c>
      <c r="F38" s="226">
        <f>$B$107*($L$9*$B$72+$M$9*$B$71)</f>
        <v>0.5</v>
      </c>
      <c r="G38" s="118">
        <f>$B$109*($L$10*1+$M$10*1)</f>
        <v>1</v>
      </c>
      <c r="H38" s="118">
        <f>$B$107*($L$10*$B$73+$M$10*$B$69)</f>
        <v>4.1666666666666657E-2</v>
      </c>
      <c r="I38" s="227">
        <f>$B$109*($L$9*$B$72+$M$9*$B$71)</f>
        <v>0.5</v>
      </c>
      <c r="J38" s="28">
        <f t="shared" si="0"/>
        <v>4.1666666666666657E-2</v>
      </c>
      <c r="K38" s="28">
        <f t="shared" si="1"/>
        <v>0.54166666666666663</v>
      </c>
      <c r="L38" s="108">
        <f t="shared" si="4"/>
        <v>0.45833333333333337</v>
      </c>
      <c r="M38" s="30">
        <f t="shared" si="5"/>
        <v>0.54166666666666663</v>
      </c>
      <c r="N38" s="28">
        <f t="shared" si="6"/>
        <v>0.21006944444444448</v>
      </c>
      <c r="O38" s="28">
        <f t="shared" si="7"/>
        <v>0.22916666666666669</v>
      </c>
      <c r="P38" s="28">
        <f t="shared" si="3"/>
        <v>0.43923611111111116</v>
      </c>
      <c r="Q38" s="118">
        <f>PRODUCT(NodeProb_WLL3!D15:G15)</f>
        <v>0.11062183937601783</v>
      </c>
      <c r="R38" s="118">
        <f t="shared" si="8"/>
        <v>4.8589106531480061E-2</v>
      </c>
      <c r="S38" s="295"/>
      <c r="T38" s="1"/>
      <c r="U38" s="1"/>
    </row>
    <row r="39" spans="1:21" x14ac:dyDescent="0.25">
      <c r="A39" s="297"/>
      <c r="B39">
        <v>37</v>
      </c>
      <c r="D39">
        <v>2</v>
      </c>
      <c r="E39">
        <v>3</v>
      </c>
      <c r="F39" s="222">
        <f>$B$108*($L$11*$B$68+$M$11*$B$71)</f>
        <v>0.5</v>
      </c>
      <c r="G39" s="117">
        <f>$B$109*($L$12*$B$73+$M$12*$B$74)</f>
        <v>3.5714285714285712E-2</v>
      </c>
      <c r="H39" s="117">
        <f>$B$108*($L$12*$B$73+$M$12*$B$74)</f>
        <v>3.5714285714285712E-2</v>
      </c>
      <c r="I39" s="223">
        <f>$B$109*($L$11*0+$M$11*0)</f>
        <v>0</v>
      </c>
      <c r="J39" s="28">
        <f t="shared" si="0"/>
        <v>0.4642857142857143</v>
      </c>
      <c r="K39" s="28">
        <f t="shared" si="1"/>
        <v>0</v>
      </c>
      <c r="L39" s="108">
        <f t="shared" si="4"/>
        <v>0.96153846153846156</v>
      </c>
      <c r="M39" s="30">
        <f t="shared" si="5"/>
        <v>3.8461538461538436E-2</v>
      </c>
      <c r="N39" s="28">
        <f t="shared" si="6"/>
        <v>1.7857142857142856E-2</v>
      </c>
      <c r="O39" s="28">
        <f t="shared" si="7"/>
        <v>1.3736263736263735E-3</v>
      </c>
      <c r="P39" s="28">
        <f t="shared" si="3"/>
        <v>1.9230769230769228E-2</v>
      </c>
      <c r="Q39" s="116">
        <f>PRODUCT(NodeProb_WLL3!D19:G19)</f>
        <v>6.729974041557997E-2</v>
      </c>
      <c r="R39" s="116">
        <f t="shared" si="8"/>
        <v>1.2942257772226916E-3</v>
      </c>
      <c r="S39" s="295"/>
    </row>
    <row r="40" spans="1:21" x14ac:dyDescent="0.25">
      <c r="A40" s="297"/>
      <c r="B40">
        <v>38</v>
      </c>
      <c r="D40" s="119">
        <v>1</v>
      </c>
      <c r="E40">
        <v>4</v>
      </c>
      <c r="F40" s="224">
        <f>$B$107*($L$13*1+$M$13*1)</f>
        <v>1</v>
      </c>
      <c r="G40" s="221">
        <f>$B$110*($L$14*1+$M$14*1)</f>
        <v>1</v>
      </c>
      <c r="H40" s="221">
        <f>$B$107*($L$14*$B$68+$M$14*$B$68)</f>
        <v>0.5</v>
      </c>
      <c r="I40" s="225">
        <f>$B$110*($L$13*$B$68+$M$13*$B$68)</f>
        <v>0.5</v>
      </c>
      <c r="J40" s="28">
        <f t="shared" si="0"/>
        <v>0.5</v>
      </c>
      <c r="K40" s="28">
        <f t="shared" si="1"/>
        <v>0.5</v>
      </c>
      <c r="L40" s="108">
        <f t="shared" si="4"/>
        <v>0.5</v>
      </c>
      <c r="M40" s="30">
        <f t="shared" si="5"/>
        <v>0.5</v>
      </c>
      <c r="N40" s="28">
        <f t="shared" si="6"/>
        <v>0.25</v>
      </c>
      <c r="O40" s="28">
        <f t="shared" si="7"/>
        <v>0.25</v>
      </c>
      <c r="P40" s="28">
        <f t="shared" si="3"/>
        <v>0.5</v>
      </c>
      <c r="Q40" s="116">
        <f>PRODUCT(NodeProb_WLL3!D23:G23)</f>
        <v>7.2078420208402202E-2</v>
      </c>
      <c r="R40" s="116">
        <f t="shared" si="8"/>
        <v>3.6039210104201101E-2</v>
      </c>
      <c r="S40" s="295"/>
    </row>
    <row r="41" spans="1:21" x14ac:dyDescent="0.25">
      <c r="A41" s="297"/>
      <c r="B41">
        <v>39</v>
      </c>
      <c r="D41" s="119">
        <v>2</v>
      </c>
      <c r="E41">
        <v>3</v>
      </c>
      <c r="F41" s="224">
        <f>$B$108*($L$15*$B$72+$M$15*$B$72)</f>
        <v>0.75</v>
      </c>
      <c r="G41" s="221">
        <f>$B$109*($L$16*$B$72+$M$16*$B$72)</f>
        <v>0.75</v>
      </c>
      <c r="H41" s="221">
        <f>$B$108*($L$16*$B$74+$M$16*$B$74)</f>
        <v>0</v>
      </c>
      <c r="I41" s="225">
        <f>$B$109*($L$15*$B$74+$M$15*$B$74)</f>
        <v>0</v>
      </c>
      <c r="J41" s="28">
        <f t="shared" si="0"/>
        <v>0</v>
      </c>
      <c r="K41" s="28">
        <f t="shared" si="1"/>
        <v>0</v>
      </c>
      <c r="L41" s="108">
        <f t="shared" si="4"/>
        <v>0.5</v>
      </c>
      <c r="M41" s="30">
        <f t="shared" si="5"/>
        <v>0.5</v>
      </c>
      <c r="N41" s="28">
        <f t="shared" si="6"/>
        <v>0.375</v>
      </c>
      <c r="O41" s="28">
        <f t="shared" si="7"/>
        <v>0.375</v>
      </c>
      <c r="P41" s="28">
        <f t="shared" si="3"/>
        <v>0.75</v>
      </c>
      <c r="Q41" s="116">
        <f>PRODUCT(NodeProb_WLL3!D27:G27)</f>
        <v>0</v>
      </c>
      <c r="R41" s="116">
        <f t="shared" si="8"/>
        <v>0</v>
      </c>
      <c r="S41" s="295"/>
    </row>
    <row r="42" spans="1:21" x14ac:dyDescent="0.25">
      <c r="A42" s="297"/>
      <c r="B42" s="1">
        <v>40</v>
      </c>
      <c r="C42" s="1"/>
      <c r="D42" s="121">
        <v>1</v>
      </c>
      <c r="E42" s="1">
        <v>4</v>
      </c>
      <c r="F42" s="226">
        <f>$B$107*($L$17*$B$72+$M$17*$B$71)</f>
        <v>0.5</v>
      </c>
      <c r="G42" s="118">
        <f>$B$110*($L$18*1+$M$18*1)</f>
        <v>1</v>
      </c>
      <c r="H42" s="118">
        <f>$B$107*($L$18*$B$73+$M$18*$B$69)</f>
        <v>4.1666666666666657E-2</v>
      </c>
      <c r="I42" s="227">
        <f>$B$110*($L$17*$B$72+$M$17*$B$71)</f>
        <v>0.5</v>
      </c>
      <c r="J42" s="28">
        <f t="shared" si="0"/>
        <v>4.1666666666666657E-2</v>
      </c>
      <c r="K42" s="28">
        <f t="shared" si="1"/>
        <v>0.54166666666666663</v>
      </c>
      <c r="L42" s="108">
        <f t="shared" si="4"/>
        <v>0.45833333333333337</v>
      </c>
      <c r="M42" s="30">
        <f t="shared" si="5"/>
        <v>0.54166666666666663</v>
      </c>
      <c r="N42" s="28">
        <f t="shared" si="6"/>
        <v>0.21006944444444448</v>
      </c>
      <c r="O42" s="28">
        <f t="shared" si="7"/>
        <v>0.22916666666666669</v>
      </c>
      <c r="P42" s="28">
        <f t="shared" si="3"/>
        <v>0.43923611111111116</v>
      </c>
      <c r="Q42" s="118">
        <f>PRODUCT(NodeProb_WLL3!D31:G31)</f>
        <v>0.11062183937601783</v>
      </c>
      <c r="R42" s="118">
        <f t="shared" si="8"/>
        <v>4.8589106531480061E-2</v>
      </c>
      <c r="S42" s="295"/>
      <c r="T42" s="1"/>
      <c r="U42" s="1"/>
    </row>
    <row r="43" spans="1:21" x14ac:dyDescent="0.25">
      <c r="A43" s="297"/>
      <c r="B43">
        <v>41</v>
      </c>
      <c r="D43">
        <v>1</v>
      </c>
      <c r="E43" s="115">
        <v>4</v>
      </c>
      <c r="F43" s="222">
        <f>$B$107*($L$19*$B$68+$M$19*$B$71)</f>
        <v>0.5</v>
      </c>
      <c r="G43" s="117">
        <f>$B$110*($L$20*$B$73+$M$20*$B$74)</f>
        <v>3.5714285714285712E-2</v>
      </c>
      <c r="H43" s="117">
        <f>$B$107*($L$20*$B$73+$M$20*$B$74)</f>
        <v>3.5714285714285712E-2</v>
      </c>
      <c r="I43" s="223">
        <f>$B$110*($L$19*0+$M$19*0)</f>
        <v>0</v>
      </c>
      <c r="J43" s="28">
        <f t="shared" si="0"/>
        <v>0.4642857142857143</v>
      </c>
      <c r="K43" s="28">
        <f t="shared" si="1"/>
        <v>0</v>
      </c>
      <c r="L43" s="108">
        <f t="shared" si="4"/>
        <v>0.96153846153846156</v>
      </c>
      <c r="M43" s="30">
        <f t="shared" si="5"/>
        <v>3.8461538461538436E-2</v>
      </c>
      <c r="N43" s="28">
        <f t="shared" si="6"/>
        <v>1.7857142857142856E-2</v>
      </c>
      <c r="O43" s="28">
        <f t="shared" si="7"/>
        <v>1.3736263736263735E-3</v>
      </c>
      <c r="P43" s="28">
        <f t="shared" si="3"/>
        <v>1.9230769230769228E-2</v>
      </c>
      <c r="Q43" s="116">
        <f>PRODUCT(NodeProb_WLL3!D35:G35)</f>
        <v>6.729974041557997E-2</v>
      </c>
      <c r="R43" s="116">
        <f t="shared" si="8"/>
        <v>1.2942257772226916E-3</v>
      </c>
      <c r="S43" s="295"/>
    </row>
    <row r="44" spans="1:21" x14ac:dyDescent="0.25">
      <c r="A44" s="297"/>
      <c r="B44">
        <v>42</v>
      </c>
      <c r="D44" s="119">
        <v>2</v>
      </c>
      <c r="E44">
        <v>3</v>
      </c>
      <c r="F44" s="224">
        <f>$B$108*($L$21*1+$M$21*1)</f>
        <v>1</v>
      </c>
      <c r="G44" s="221">
        <f>$B$109*($L$22*1+$M$22*1)</f>
        <v>1</v>
      </c>
      <c r="H44" s="221">
        <f>$B$108*($L$22*$B$68+$M$22*$B$68)</f>
        <v>0.5</v>
      </c>
      <c r="I44" s="225">
        <f>$B$109*($L$21*$B$68+$M$21*$B$68)</f>
        <v>0.5</v>
      </c>
      <c r="J44" s="28">
        <f t="shared" si="0"/>
        <v>0.5</v>
      </c>
      <c r="K44" s="28">
        <f t="shared" si="1"/>
        <v>0.5</v>
      </c>
      <c r="L44" s="108">
        <f t="shared" si="4"/>
        <v>0.5</v>
      </c>
      <c r="M44" s="30">
        <f t="shared" si="5"/>
        <v>0.5</v>
      </c>
      <c r="N44" s="28">
        <f t="shared" si="6"/>
        <v>0.25</v>
      </c>
      <c r="O44" s="28">
        <f t="shared" si="7"/>
        <v>0.25</v>
      </c>
      <c r="P44" s="28">
        <f t="shared" si="3"/>
        <v>0.5</v>
      </c>
      <c r="Q44" s="116">
        <f>PRODUCT(NodeProb_WLL3!D39:G39)</f>
        <v>7.2078420208402202E-2</v>
      </c>
      <c r="R44" s="116">
        <f t="shared" si="8"/>
        <v>3.6039210104201101E-2</v>
      </c>
      <c r="S44" s="295"/>
    </row>
    <row r="45" spans="1:21" x14ac:dyDescent="0.25">
      <c r="A45" s="297"/>
      <c r="B45">
        <v>43</v>
      </c>
      <c r="D45" s="119">
        <v>1</v>
      </c>
      <c r="E45">
        <v>4</v>
      </c>
      <c r="F45" s="224">
        <f>$B$107*($L$23*$B$72+$M$23*$B$72)</f>
        <v>0.75</v>
      </c>
      <c r="G45" s="221">
        <f>$B$110*($L$24*$B$72+$M$24*$B$72)</f>
        <v>0.75</v>
      </c>
      <c r="H45" s="221">
        <f>$B$107*($L$24*$B$74+$M$24*$B$74)</f>
        <v>0</v>
      </c>
      <c r="I45" s="225">
        <f>$B$110*($L$23*$B$74+$M$23*$B$74)</f>
        <v>0</v>
      </c>
      <c r="J45" s="28">
        <f t="shared" si="0"/>
        <v>0</v>
      </c>
      <c r="K45" s="28">
        <f t="shared" si="1"/>
        <v>0</v>
      </c>
      <c r="L45" s="108">
        <f t="shared" si="4"/>
        <v>0.5</v>
      </c>
      <c r="M45" s="30">
        <f t="shared" si="5"/>
        <v>0.5</v>
      </c>
      <c r="N45" s="28">
        <f t="shared" si="6"/>
        <v>0.375</v>
      </c>
      <c r="O45" s="28">
        <f t="shared" si="7"/>
        <v>0.375</v>
      </c>
      <c r="P45" s="28">
        <f t="shared" si="3"/>
        <v>0.75</v>
      </c>
      <c r="Q45" s="116">
        <f>PRODUCT(NodeProb_WLL3!D43:G43)</f>
        <v>0</v>
      </c>
      <c r="R45" s="116">
        <f t="shared" si="8"/>
        <v>0</v>
      </c>
      <c r="S45" s="295"/>
    </row>
    <row r="46" spans="1:21" x14ac:dyDescent="0.25">
      <c r="A46" s="297"/>
      <c r="B46">
        <v>44</v>
      </c>
      <c r="D46" s="119">
        <v>2</v>
      </c>
      <c r="E46" s="1">
        <v>3</v>
      </c>
      <c r="F46" s="226">
        <f>$B$108*($L$25*$B$72+$M$25*$B$71)</f>
        <v>0.5</v>
      </c>
      <c r="G46" s="118">
        <f>$B$109*($L$26*1+$M$26*1)</f>
        <v>1</v>
      </c>
      <c r="H46" s="118">
        <f>$B$108*($L$26*$B$73+$M$26*$B$69)</f>
        <v>4.1666666666666657E-2</v>
      </c>
      <c r="I46" s="227">
        <f>$B$109*($L$25*$B$72+$M$25*$B$71)</f>
        <v>0.5</v>
      </c>
      <c r="J46" s="28">
        <f t="shared" si="0"/>
        <v>4.1666666666666657E-2</v>
      </c>
      <c r="K46" s="28">
        <f t="shared" si="1"/>
        <v>0.54166666666666663</v>
      </c>
      <c r="L46" s="108">
        <f t="shared" si="4"/>
        <v>0.45833333333333337</v>
      </c>
      <c r="M46" s="30">
        <f t="shared" si="5"/>
        <v>0.54166666666666663</v>
      </c>
      <c r="N46" s="28">
        <f t="shared" si="6"/>
        <v>0.21006944444444448</v>
      </c>
      <c r="O46" s="28">
        <f t="shared" si="7"/>
        <v>0.22916666666666669</v>
      </c>
      <c r="P46" s="28">
        <f t="shared" si="3"/>
        <v>0.43923611111111116</v>
      </c>
      <c r="Q46" s="118">
        <f>PRODUCT(NodeProb_WLL3!D47:G47)</f>
        <v>0.11062183937601783</v>
      </c>
      <c r="R46" s="116">
        <f t="shared" si="8"/>
        <v>4.8589106531480061E-2</v>
      </c>
      <c r="S46" s="295"/>
    </row>
    <row r="47" spans="1:21" x14ac:dyDescent="0.25">
      <c r="A47" s="297"/>
      <c r="B47" s="115">
        <v>45</v>
      </c>
      <c r="C47" s="115"/>
      <c r="D47" s="115">
        <v>1</v>
      </c>
      <c r="E47">
        <v>3</v>
      </c>
      <c r="F47" s="222">
        <f>$B$107*($L$27*$B$68+$M$27*$B$71)</f>
        <v>0.5</v>
      </c>
      <c r="G47" s="117">
        <f>$B$109*($L$28*$B$73+$M$28*$B$74)</f>
        <v>3.5714285714285712E-2</v>
      </c>
      <c r="H47" s="117">
        <f>$B$107*($L$28*$B$73+$M$28*$B$74)</f>
        <v>3.5714285714285712E-2</v>
      </c>
      <c r="I47" s="223">
        <f>$B$109*($L$27*0+$M$27*0)</f>
        <v>0</v>
      </c>
      <c r="J47" s="28">
        <f t="shared" si="0"/>
        <v>0.4642857142857143</v>
      </c>
      <c r="K47" s="28">
        <f t="shared" si="1"/>
        <v>0</v>
      </c>
      <c r="L47" s="108">
        <f t="shared" si="4"/>
        <v>0.96153846153846156</v>
      </c>
      <c r="M47" s="30">
        <f t="shared" si="5"/>
        <v>3.8461538461538436E-2</v>
      </c>
      <c r="N47" s="28">
        <f t="shared" si="6"/>
        <v>1.7857142857142856E-2</v>
      </c>
      <c r="O47" s="28">
        <f t="shared" si="7"/>
        <v>1.3736263736263735E-3</v>
      </c>
      <c r="P47" s="28">
        <f t="shared" si="3"/>
        <v>1.9230769230769228E-2</v>
      </c>
      <c r="Q47" s="116">
        <f>PRODUCT(NodeProb_WLL3!D51:G51)</f>
        <v>6.729974041557997E-2</v>
      </c>
      <c r="R47" s="117">
        <f t="shared" si="8"/>
        <v>1.2942257772226916E-3</v>
      </c>
      <c r="S47" s="295"/>
      <c r="T47" s="115"/>
      <c r="U47" s="115"/>
    </row>
    <row r="48" spans="1:21" x14ac:dyDescent="0.25">
      <c r="A48" s="297"/>
      <c r="B48">
        <v>46</v>
      </c>
      <c r="D48" s="119">
        <v>2</v>
      </c>
      <c r="E48">
        <v>4</v>
      </c>
      <c r="F48" s="224">
        <f>$B$108*($L$29*1+$M$29*1)</f>
        <v>1</v>
      </c>
      <c r="G48" s="221">
        <f>$B$110*($L$30*1+$M$30*1)</f>
        <v>1</v>
      </c>
      <c r="H48" s="221">
        <f>$B$108*($L$30*$B$68+$M$30*$B$68)</f>
        <v>0.5</v>
      </c>
      <c r="I48" s="225">
        <f>$B$110*($L$29*$B$68+$M$29*$B$68)</f>
        <v>0.5</v>
      </c>
      <c r="J48" s="28">
        <f t="shared" si="0"/>
        <v>0.5</v>
      </c>
      <c r="K48" s="28">
        <f t="shared" si="1"/>
        <v>0.5</v>
      </c>
      <c r="L48" s="108">
        <f t="shared" si="4"/>
        <v>0.5</v>
      </c>
      <c r="M48" s="30">
        <f t="shared" si="5"/>
        <v>0.5</v>
      </c>
      <c r="N48" s="28">
        <f t="shared" si="6"/>
        <v>0.25</v>
      </c>
      <c r="O48" s="28">
        <f t="shared" si="7"/>
        <v>0.25</v>
      </c>
      <c r="P48" s="28">
        <f t="shared" si="3"/>
        <v>0.5</v>
      </c>
      <c r="Q48" s="116">
        <f>PRODUCT(NodeProb_WLL3!D55:G55)</f>
        <v>7.2078420208402202E-2</v>
      </c>
      <c r="R48" s="116">
        <f t="shared" si="8"/>
        <v>3.6039210104201101E-2</v>
      </c>
      <c r="S48" s="295"/>
    </row>
    <row r="49" spans="1:21" x14ac:dyDescent="0.25">
      <c r="A49" s="297"/>
      <c r="B49">
        <v>47</v>
      </c>
      <c r="D49" s="119">
        <v>1</v>
      </c>
      <c r="E49">
        <v>3</v>
      </c>
      <c r="F49" s="224">
        <f>$B$107*($L$31*$B$72+$M$31*$B$72)</f>
        <v>0.75</v>
      </c>
      <c r="G49" s="221">
        <f>$B$109*($L$32*$B$72+$M$32*$B$72)</f>
        <v>0.75</v>
      </c>
      <c r="H49" s="221">
        <f>$B$107*($L$32*$B$74+$M$32*$B$74)</f>
        <v>0</v>
      </c>
      <c r="I49" s="225">
        <f>$B$109*($L$31*$B$74+$M$31*$B$74)</f>
        <v>0</v>
      </c>
      <c r="J49" s="28">
        <f t="shared" si="0"/>
        <v>0</v>
      </c>
      <c r="K49" s="28">
        <f t="shared" si="1"/>
        <v>0</v>
      </c>
      <c r="L49" s="108">
        <f t="shared" si="4"/>
        <v>0.5</v>
      </c>
      <c r="M49" s="30">
        <f t="shared" si="5"/>
        <v>0.5</v>
      </c>
      <c r="N49" s="28">
        <f t="shared" si="6"/>
        <v>0.375</v>
      </c>
      <c r="O49" s="28">
        <f t="shared" si="7"/>
        <v>0.375</v>
      </c>
      <c r="P49" s="28">
        <f t="shared" si="3"/>
        <v>0.75</v>
      </c>
      <c r="Q49" s="116">
        <f>PRODUCT(NodeProb_WLL3!D59:G59)</f>
        <v>0</v>
      </c>
      <c r="R49" s="116">
        <f t="shared" si="8"/>
        <v>0</v>
      </c>
      <c r="S49" s="295"/>
    </row>
    <row r="50" spans="1:21" x14ac:dyDescent="0.25">
      <c r="A50" s="297"/>
      <c r="B50">
        <v>48</v>
      </c>
      <c r="D50" s="119">
        <v>2</v>
      </c>
      <c r="E50" s="1">
        <v>4</v>
      </c>
      <c r="F50" s="226">
        <f>$B$108*($L$33*$B$72+$M$33*$B$71)</f>
        <v>0.5</v>
      </c>
      <c r="G50" s="118">
        <f>$B$110*($L$34*1+$M$34*1)</f>
        <v>1</v>
      </c>
      <c r="H50" s="118">
        <f>$B$108*($L$34*$B$73+$M$34*$B$69)</f>
        <v>4.1666666666666657E-2</v>
      </c>
      <c r="I50" s="227">
        <f>$B$110*($L$33*$B$72+$M$33*$B$71)</f>
        <v>0.5</v>
      </c>
      <c r="J50" s="28">
        <f t="shared" si="0"/>
        <v>4.1666666666666657E-2</v>
      </c>
      <c r="K50" s="28">
        <f t="shared" si="1"/>
        <v>0.54166666666666663</v>
      </c>
      <c r="L50" s="108">
        <f t="shared" si="4"/>
        <v>0.45833333333333337</v>
      </c>
      <c r="M50" s="30">
        <f t="shared" si="5"/>
        <v>0.54166666666666663</v>
      </c>
      <c r="N50" s="28">
        <f t="shared" si="6"/>
        <v>0.21006944444444448</v>
      </c>
      <c r="O50" s="28">
        <f t="shared" si="7"/>
        <v>0.22916666666666669</v>
      </c>
      <c r="P50" s="28">
        <f t="shared" si="3"/>
        <v>0.43923611111111116</v>
      </c>
      <c r="Q50" s="116">
        <f>PRODUCT(NodeProb_WLL3!D63:G63)</f>
        <v>0.11062183937601783</v>
      </c>
      <c r="R50" s="116">
        <f t="shared" si="8"/>
        <v>4.8589106531480061E-2</v>
      </c>
      <c r="S50" s="296"/>
    </row>
    <row r="51" spans="1:21" x14ac:dyDescent="0.25">
      <c r="A51" s="292" t="s">
        <v>57</v>
      </c>
      <c r="B51" s="115">
        <v>49</v>
      </c>
      <c r="C51" s="115"/>
      <c r="D51" s="115">
        <v>2</v>
      </c>
      <c r="E51" s="115">
        <v>3</v>
      </c>
      <c r="F51" s="224">
        <f>$J$35</f>
        <v>0.4642857142857143</v>
      </c>
      <c r="G51" s="224">
        <f>$K$36</f>
        <v>0.5</v>
      </c>
      <c r="H51" s="224">
        <f>$L$36*$J$5+$M$36*$J$6</f>
        <v>0</v>
      </c>
      <c r="I51" s="224">
        <f>$L$35*$K$3+$M$35*$K$4</f>
        <v>1.9230769230769218E-2</v>
      </c>
      <c r="J51" s="28">
        <f t="shared" si="0"/>
        <v>0</v>
      </c>
      <c r="K51" s="28">
        <f t="shared" si="1"/>
        <v>3.5714285714285698E-2</v>
      </c>
      <c r="L51" s="108">
        <f t="shared" si="4"/>
        <v>0.48285714285714287</v>
      </c>
      <c r="M51" s="30">
        <f t="shared" si="5"/>
        <v>0.51714285714285713</v>
      </c>
      <c r="N51" s="28">
        <f t="shared" si="6"/>
        <v>0.22418367346938775</v>
      </c>
      <c r="O51" s="28">
        <f t="shared" si="7"/>
        <v>0.23214285714285715</v>
      </c>
      <c r="P51" s="28">
        <f t="shared" si="3"/>
        <v>0.45632653061224493</v>
      </c>
      <c r="Q51" s="117">
        <f>PRODUCT(NodeProb_WLL3!E3:G3)</f>
        <v>0.13937816062398217</v>
      </c>
      <c r="R51" s="117">
        <f t="shared" si="8"/>
        <v>6.3601952480657989E-2</v>
      </c>
      <c r="S51" s="295">
        <f>SUM(R51:R58)</f>
        <v>0.25440780992263196</v>
      </c>
      <c r="T51" s="115"/>
      <c r="U51" s="115"/>
    </row>
    <row r="52" spans="1:21" x14ac:dyDescent="0.25">
      <c r="A52" s="293"/>
      <c r="B52">
        <v>50</v>
      </c>
      <c r="D52" s="119">
        <v>2</v>
      </c>
      <c r="E52">
        <v>3</v>
      </c>
      <c r="F52" s="224">
        <f>$J$37</f>
        <v>0</v>
      </c>
      <c r="G52" s="224">
        <f>$K$38</f>
        <v>0.54166666666666663</v>
      </c>
      <c r="H52" s="224">
        <f>$L$38*$J$9+$M$38*$J$10</f>
        <v>0</v>
      </c>
      <c r="I52" s="224">
        <f>$L$37*$K$7+$M$37*$K$8</f>
        <v>0</v>
      </c>
      <c r="J52" s="28">
        <f t="shared" si="0"/>
        <v>0</v>
      </c>
      <c r="K52" s="28">
        <f t="shared" si="1"/>
        <v>0.54166666666666663</v>
      </c>
      <c r="L52" s="108">
        <f t="shared" si="4"/>
        <v>0</v>
      </c>
      <c r="M52" s="30">
        <f t="shared" si="5"/>
        <v>1</v>
      </c>
      <c r="N52" s="28">
        <f t="shared" si="6"/>
        <v>0</v>
      </c>
      <c r="O52" s="28">
        <f t="shared" si="7"/>
        <v>0</v>
      </c>
      <c r="P52" s="28">
        <f t="shared" si="3"/>
        <v>0</v>
      </c>
      <c r="Q52" s="116">
        <f>PRODUCT(NodeProb_WLL3!E11:G11)</f>
        <v>0.11062183937601783</v>
      </c>
      <c r="R52" s="116">
        <f t="shared" si="8"/>
        <v>0</v>
      </c>
      <c r="S52" s="295"/>
    </row>
    <row r="53" spans="1:21" x14ac:dyDescent="0.25">
      <c r="A53" s="293"/>
      <c r="B53">
        <v>51</v>
      </c>
      <c r="D53" s="119">
        <v>2</v>
      </c>
      <c r="E53">
        <v>4</v>
      </c>
      <c r="F53" s="224">
        <f>$J$39</f>
        <v>0.4642857142857143</v>
      </c>
      <c r="G53" s="224">
        <f>$K$40</f>
        <v>0.5</v>
      </c>
      <c r="H53" s="224">
        <f>$L$40*$J$13+$M$40*$J$14</f>
        <v>0</v>
      </c>
      <c r="I53" s="224">
        <f>$L$39*$K$11+$M$39*$K$12</f>
        <v>1.9230769230769218E-2</v>
      </c>
      <c r="J53" s="28">
        <f t="shared" si="0"/>
        <v>0</v>
      </c>
      <c r="K53" s="28">
        <f t="shared" si="1"/>
        <v>3.5714285714285698E-2</v>
      </c>
      <c r="L53" s="108">
        <f t="shared" si="4"/>
        <v>0.48285714285714287</v>
      </c>
      <c r="M53" s="30">
        <f t="shared" si="5"/>
        <v>0.51714285714285713</v>
      </c>
      <c r="N53" s="28">
        <f t="shared" si="6"/>
        <v>0.22418367346938775</v>
      </c>
      <c r="O53" s="28">
        <f t="shared" si="7"/>
        <v>0.23214285714285715</v>
      </c>
      <c r="P53" s="28">
        <f t="shared" si="3"/>
        <v>0.45632653061224493</v>
      </c>
      <c r="Q53" s="116">
        <f>PRODUCT(NodeProb_WLL3!E19:G19)</f>
        <v>0.13937816062398217</v>
      </c>
      <c r="R53" s="116">
        <f t="shared" si="8"/>
        <v>6.3601952480657989E-2</v>
      </c>
      <c r="S53" s="295"/>
    </row>
    <row r="54" spans="1:21" x14ac:dyDescent="0.25">
      <c r="A54" s="293"/>
      <c r="B54">
        <v>52</v>
      </c>
      <c r="D54" s="119">
        <v>2</v>
      </c>
      <c r="E54">
        <v>4</v>
      </c>
      <c r="F54" s="224">
        <f>$J$41</f>
        <v>0</v>
      </c>
      <c r="G54" s="224">
        <f>$K$42</f>
        <v>0.54166666666666663</v>
      </c>
      <c r="H54" s="224">
        <f>$L$42*$J$17+$M$42*$J$18</f>
        <v>0</v>
      </c>
      <c r="I54" s="224">
        <f>$L$41*$K$15+$M$41*$K$16</f>
        <v>0</v>
      </c>
      <c r="J54" s="28">
        <f t="shared" si="0"/>
        <v>0</v>
      </c>
      <c r="K54" s="28">
        <f t="shared" si="1"/>
        <v>0.54166666666666663</v>
      </c>
      <c r="L54" s="108">
        <f t="shared" si="4"/>
        <v>0</v>
      </c>
      <c r="M54" s="30">
        <f t="shared" si="5"/>
        <v>1</v>
      </c>
      <c r="N54" s="28">
        <f t="shared" si="6"/>
        <v>0</v>
      </c>
      <c r="O54" s="28">
        <f t="shared" si="7"/>
        <v>0</v>
      </c>
      <c r="P54" s="28">
        <f t="shared" si="3"/>
        <v>0</v>
      </c>
      <c r="Q54" s="116">
        <f>PRODUCT(NodeProb_WLL3!E27:G27)</f>
        <v>0.11062183937601783</v>
      </c>
      <c r="R54" s="116">
        <f t="shared" si="8"/>
        <v>0</v>
      </c>
      <c r="S54" s="295"/>
    </row>
    <row r="55" spans="1:21" x14ac:dyDescent="0.25">
      <c r="A55" s="293"/>
      <c r="B55">
        <v>53</v>
      </c>
      <c r="D55" s="119">
        <v>1</v>
      </c>
      <c r="E55">
        <v>3</v>
      </c>
      <c r="F55" s="224">
        <f>$J$43</f>
        <v>0.4642857142857143</v>
      </c>
      <c r="G55" s="224">
        <f>$K$44</f>
        <v>0.5</v>
      </c>
      <c r="H55" s="224">
        <f>$L$44*$J$21+$M$44*$J$22</f>
        <v>0</v>
      </c>
      <c r="I55" s="224">
        <f>$L$43*$K$19+$M$43*$K$20</f>
        <v>1.9230769230769218E-2</v>
      </c>
      <c r="J55" s="28">
        <f t="shared" si="0"/>
        <v>0</v>
      </c>
      <c r="K55" s="28">
        <f t="shared" si="1"/>
        <v>3.5714285714285698E-2</v>
      </c>
      <c r="L55" s="108">
        <f t="shared" si="4"/>
        <v>0.48285714285714287</v>
      </c>
      <c r="M55" s="30">
        <f t="shared" si="5"/>
        <v>0.51714285714285713</v>
      </c>
      <c r="N55" s="28">
        <f t="shared" si="6"/>
        <v>0.22418367346938775</v>
      </c>
      <c r="O55" s="28">
        <f t="shared" si="7"/>
        <v>0.23214285714285715</v>
      </c>
      <c r="P55" s="28">
        <f t="shared" si="3"/>
        <v>0.45632653061224493</v>
      </c>
      <c r="Q55" s="116">
        <f>PRODUCT(NodeProb_WLL3!E35:G35)</f>
        <v>0.13937816062398217</v>
      </c>
      <c r="R55" s="116">
        <f t="shared" si="8"/>
        <v>6.3601952480657989E-2</v>
      </c>
      <c r="S55" s="295"/>
    </row>
    <row r="56" spans="1:21" x14ac:dyDescent="0.25">
      <c r="A56" s="293"/>
      <c r="B56">
        <v>54</v>
      </c>
      <c r="D56" s="119">
        <v>1</v>
      </c>
      <c r="E56">
        <v>3</v>
      </c>
      <c r="F56" s="224">
        <f>$J$45</f>
        <v>0</v>
      </c>
      <c r="G56" s="224">
        <f>$K$46</f>
        <v>0.54166666666666663</v>
      </c>
      <c r="H56" s="224">
        <f>$L$46*$J$25+$M$46*$J$26</f>
        <v>0</v>
      </c>
      <c r="I56" s="224">
        <f>$L$45*$K$23+$M$45*$K$24</f>
        <v>0</v>
      </c>
      <c r="J56" s="28">
        <f t="shared" si="0"/>
        <v>0</v>
      </c>
      <c r="K56" s="28">
        <f t="shared" si="1"/>
        <v>0.54166666666666663</v>
      </c>
      <c r="L56" s="108">
        <f t="shared" si="4"/>
        <v>0</v>
      </c>
      <c r="M56" s="30">
        <f t="shared" si="5"/>
        <v>1</v>
      </c>
      <c r="N56" s="28">
        <f t="shared" si="6"/>
        <v>0</v>
      </c>
      <c r="O56" s="28">
        <f t="shared" si="7"/>
        <v>0</v>
      </c>
      <c r="P56" s="28">
        <f t="shared" si="3"/>
        <v>0</v>
      </c>
      <c r="Q56" s="116">
        <f>PRODUCT(NodeProb_WLL3!E43:G43)</f>
        <v>0.11062183937601783</v>
      </c>
      <c r="R56" s="116">
        <f t="shared" si="8"/>
        <v>0</v>
      </c>
      <c r="S56" s="295"/>
    </row>
    <row r="57" spans="1:21" x14ac:dyDescent="0.25">
      <c r="A57" s="293"/>
      <c r="B57">
        <v>55</v>
      </c>
      <c r="D57" s="119">
        <v>1</v>
      </c>
      <c r="E57">
        <v>4</v>
      </c>
      <c r="F57" s="224">
        <f>$J$47</f>
        <v>0.4642857142857143</v>
      </c>
      <c r="G57" s="224">
        <f>$K$48</f>
        <v>0.5</v>
      </c>
      <c r="H57" s="224">
        <f>$L$48*$J$29+$M$48*$J$30</f>
        <v>0</v>
      </c>
      <c r="I57" s="224">
        <f>$L$47*$K$27+$M$47*$K$28</f>
        <v>1.9230769230769218E-2</v>
      </c>
      <c r="J57" s="28">
        <f t="shared" si="0"/>
        <v>0</v>
      </c>
      <c r="K57" s="28">
        <f t="shared" si="1"/>
        <v>3.5714285714285698E-2</v>
      </c>
      <c r="L57" s="108">
        <f t="shared" si="4"/>
        <v>0.48285714285714287</v>
      </c>
      <c r="M57" s="30">
        <f t="shared" si="5"/>
        <v>0.51714285714285713</v>
      </c>
      <c r="N57" s="28">
        <f t="shared" si="6"/>
        <v>0.22418367346938775</v>
      </c>
      <c r="O57" s="28">
        <f t="shared" si="7"/>
        <v>0.23214285714285715</v>
      </c>
      <c r="P57" s="28">
        <f t="shared" si="3"/>
        <v>0.45632653061224493</v>
      </c>
      <c r="Q57" s="116">
        <f>PRODUCT(NodeProb_WLL3!E51:G51)</f>
        <v>0.13937816062398217</v>
      </c>
      <c r="R57" s="116">
        <f t="shared" si="8"/>
        <v>6.3601952480657989E-2</v>
      </c>
      <c r="S57" s="295"/>
    </row>
    <row r="58" spans="1:21" x14ac:dyDescent="0.25">
      <c r="A58" s="294"/>
      <c r="B58">
        <v>56</v>
      </c>
      <c r="D58" s="119">
        <v>1</v>
      </c>
      <c r="E58">
        <v>4</v>
      </c>
      <c r="F58" s="224">
        <f>$J$49</f>
        <v>0</v>
      </c>
      <c r="G58" s="224">
        <f>$K$50</f>
        <v>0.54166666666666663</v>
      </c>
      <c r="H58" s="224">
        <f>$L$50*$J$33+$M$50*$J$34</f>
        <v>0</v>
      </c>
      <c r="I58" s="224">
        <f>$L$49*$K$31+$M$49*$K$32</f>
        <v>0</v>
      </c>
      <c r="J58" s="28">
        <f t="shared" si="0"/>
        <v>0</v>
      </c>
      <c r="K58" s="28">
        <f t="shared" si="1"/>
        <v>0.54166666666666663</v>
      </c>
      <c r="L58" s="108">
        <f t="shared" si="4"/>
        <v>0</v>
      </c>
      <c r="M58" s="30">
        <f t="shared" si="5"/>
        <v>1</v>
      </c>
      <c r="N58" s="28">
        <f t="shared" si="6"/>
        <v>0</v>
      </c>
      <c r="O58" s="28">
        <f t="shared" si="7"/>
        <v>0</v>
      </c>
      <c r="P58" s="28">
        <f t="shared" si="3"/>
        <v>0</v>
      </c>
      <c r="Q58" s="116">
        <f>PRODUCT(NodeProb_WLL3!E59:G59)</f>
        <v>0.11062183937601783</v>
      </c>
      <c r="R58" s="116">
        <f t="shared" si="8"/>
        <v>0</v>
      </c>
      <c r="S58" s="296"/>
    </row>
    <row r="59" spans="1:21" x14ac:dyDescent="0.25">
      <c r="A59" s="292" t="s">
        <v>58</v>
      </c>
      <c r="B59" s="115">
        <v>57</v>
      </c>
      <c r="C59" s="115"/>
      <c r="D59" s="115">
        <v>1</v>
      </c>
      <c r="E59" s="115">
        <v>4</v>
      </c>
      <c r="F59" s="222">
        <f>$L$51*($L$35*$J$3+$M$35*$J$4)+$M$51*$J$36</f>
        <v>0.50464285714285717</v>
      </c>
      <c r="G59" s="117">
        <f>$L$52*$K$37+$M$52*($L$38*$K$9+$M$38*$K$10)</f>
        <v>0.40972222222222221</v>
      </c>
      <c r="H59" s="117">
        <f>$L$52*($L$37*$J$7+$M$37*$J$8)+$M$52*$J$38</f>
        <v>4.1666666666666657E-2</v>
      </c>
      <c r="I59" s="223">
        <f>$L$51*$K$35+$M$51*($L$36*$K$5+$M$36*$K$6)</f>
        <v>0</v>
      </c>
      <c r="J59" s="28">
        <f t="shared" si="0"/>
        <v>9.4920634920634961E-2</v>
      </c>
      <c r="K59" s="28">
        <f t="shared" si="1"/>
        <v>0</v>
      </c>
      <c r="L59" s="108">
        <f t="shared" si="4"/>
        <v>0.55751264249592869</v>
      </c>
      <c r="M59" s="30">
        <f t="shared" si="5"/>
        <v>0.44248735750407131</v>
      </c>
      <c r="N59" s="28">
        <f t="shared" si="6"/>
        <v>0.2048611111111111</v>
      </c>
      <c r="O59" s="28">
        <f t="shared" si="7"/>
        <v>0.18129690342180696</v>
      </c>
      <c r="P59" s="28">
        <f t="shared" si="3"/>
        <v>0.38615801453291809</v>
      </c>
      <c r="Q59" s="117">
        <f>PRODUCT(NodeProb_WLL3!F3:G3)</f>
        <v>0.25</v>
      </c>
      <c r="R59" s="117">
        <f t="shared" si="8"/>
        <v>9.6539503633229523E-2</v>
      </c>
      <c r="S59" s="295">
        <f>SUM(R59:R62)</f>
        <v>0.38615801453291809</v>
      </c>
      <c r="T59" s="115"/>
      <c r="U59" s="115"/>
    </row>
    <row r="60" spans="1:21" x14ac:dyDescent="0.25">
      <c r="A60" s="293"/>
      <c r="B60">
        <v>58</v>
      </c>
      <c r="D60" s="119">
        <v>1</v>
      </c>
      <c r="E60">
        <v>3</v>
      </c>
      <c r="F60" s="224">
        <f>$L$53*($L$39*$J$11+$M$39*$J$12)+$M$53*$J$40</f>
        <v>0.50464285714285717</v>
      </c>
      <c r="G60" s="221">
        <f>$L$54*$K$41+$M$54*($L$42*$K$17+$M$42*$K$18)</f>
        <v>0.40972222222222221</v>
      </c>
      <c r="H60" s="221">
        <f>$L$54*($L$41*$J$15+$M$41*$J$16)+$M$54*$J$42</f>
        <v>4.1666666666666657E-2</v>
      </c>
      <c r="I60" s="225">
        <f>$L$53*$K$39+$M$53*($L$40*$K$13+$M$40*$K$14)</f>
        <v>0</v>
      </c>
      <c r="J60" s="28">
        <f t="shared" si="0"/>
        <v>9.4920634920634961E-2</v>
      </c>
      <c r="K60" s="28">
        <f t="shared" si="1"/>
        <v>0</v>
      </c>
      <c r="L60" s="108">
        <f t="shared" si="4"/>
        <v>0.55751264249592869</v>
      </c>
      <c r="M60" s="30">
        <f t="shared" si="5"/>
        <v>0.44248735750407131</v>
      </c>
      <c r="N60" s="28">
        <f t="shared" si="6"/>
        <v>0.2048611111111111</v>
      </c>
      <c r="O60" s="28">
        <f t="shared" si="7"/>
        <v>0.18129690342180696</v>
      </c>
      <c r="P60" s="28">
        <f t="shared" si="3"/>
        <v>0.38615801453291809</v>
      </c>
      <c r="Q60" s="116">
        <f>PRODUCT(NodeProb_WLL3!F19:G19)</f>
        <v>0.25</v>
      </c>
      <c r="R60" s="116">
        <f t="shared" si="8"/>
        <v>9.6539503633229523E-2</v>
      </c>
      <c r="S60" s="295"/>
    </row>
    <row r="61" spans="1:21" x14ac:dyDescent="0.25">
      <c r="A61" s="293"/>
      <c r="B61">
        <v>59</v>
      </c>
      <c r="D61" s="119">
        <v>2</v>
      </c>
      <c r="E61">
        <v>4</v>
      </c>
      <c r="F61" s="224">
        <f>$L$55*($L$43*$J$19+$M$43*$J$20)+$M$55*$J$44</f>
        <v>0.50464285714285717</v>
      </c>
      <c r="G61" s="221">
        <f>$L$56*$K$45+$M$56*($L$46*$K$25+$M$46*$K$26)</f>
        <v>0.40972222222222221</v>
      </c>
      <c r="H61" s="221">
        <f>$L$56*($L$45*$J$23+$M$45*$J$24)+$M$56*$J$46</f>
        <v>4.1666666666666657E-2</v>
      </c>
      <c r="I61" s="225">
        <f>$L$55*$K$43+$M$55*($L$44*$K$21+$M$44*$K$22)</f>
        <v>0</v>
      </c>
      <c r="J61" s="28">
        <f t="shared" si="0"/>
        <v>9.4920634920634961E-2</v>
      </c>
      <c r="K61" s="28">
        <f t="shared" si="1"/>
        <v>0</v>
      </c>
      <c r="L61" s="108">
        <f t="shared" si="4"/>
        <v>0.55751264249592869</v>
      </c>
      <c r="M61" s="30">
        <f t="shared" si="5"/>
        <v>0.44248735750407131</v>
      </c>
      <c r="N61" s="28">
        <f t="shared" si="6"/>
        <v>0.2048611111111111</v>
      </c>
      <c r="O61" s="28">
        <f t="shared" si="7"/>
        <v>0.18129690342180696</v>
      </c>
      <c r="P61" s="28">
        <f t="shared" si="3"/>
        <v>0.38615801453291809</v>
      </c>
      <c r="Q61" s="116">
        <f>PRODUCT(NodeProb_WLL3!F35:G35)</f>
        <v>0.25</v>
      </c>
      <c r="R61" s="116">
        <f t="shared" si="8"/>
        <v>9.6539503633229523E-2</v>
      </c>
      <c r="S61" s="295"/>
    </row>
    <row r="62" spans="1:21" x14ac:dyDescent="0.25">
      <c r="A62" s="294"/>
      <c r="B62">
        <v>60</v>
      </c>
      <c r="D62" s="119">
        <v>2</v>
      </c>
      <c r="E62">
        <v>3</v>
      </c>
      <c r="F62" s="226">
        <f>$L$57*($L$47*$J$27+$M$47*$J$28)+$M$57*$J$48</f>
        <v>0.50464285714285717</v>
      </c>
      <c r="G62" s="118">
        <f>$L$58*$K$49+$M$58*($L$50*$K$33+$M$50*$K$34)</f>
        <v>0.40972222222222221</v>
      </c>
      <c r="H62" s="118">
        <f>$L$58*($L$49*$J$31+$M$49*$J$32)+$M$58*$J$50</f>
        <v>4.1666666666666657E-2</v>
      </c>
      <c r="I62" s="227">
        <f>$L$57*$K$47+$M$57*($L$48*$K$29+$M$48*$K$30)</f>
        <v>0</v>
      </c>
      <c r="J62" s="28">
        <f t="shared" si="0"/>
        <v>9.4920634920634961E-2</v>
      </c>
      <c r="K62" s="28">
        <f t="shared" si="1"/>
        <v>0</v>
      </c>
      <c r="L62" s="108">
        <f t="shared" si="4"/>
        <v>0.55751264249592869</v>
      </c>
      <c r="M62" s="30">
        <f t="shared" si="5"/>
        <v>0.44248735750407131</v>
      </c>
      <c r="N62" s="28">
        <f t="shared" si="6"/>
        <v>0.2048611111111111</v>
      </c>
      <c r="O62" s="28">
        <f t="shared" si="7"/>
        <v>0.18129690342180696</v>
      </c>
      <c r="P62" s="28">
        <f t="shared" si="3"/>
        <v>0.38615801453291809</v>
      </c>
      <c r="Q62" s="118">
        <f>PRODUCT(NodeProb_WLL3!F51:G51)</f>
        <v>0.25</v>
      </c>
      <c r="R62" s="116">
        <f t="shared" si="8"/>
        <v>9.6539503633229523E-2</v>
      </c>
      <c r="S62" s="296"/>
    </row>
    <row r="63" spans="1:21" x14ac:dyDescent="0.25">
      <c r="A63" s="292" t="s">
        <v>59</v>
      </c>
      <c r="B63" s="115">
        <v>61</v>
      </c>
      <c r="C63" s="115"/>
      <c r="D63" s="115">
        <v>3</v>
      </c>
      <c r="E63" s="115">
        <v>4</v>
      </c>
      <c r="F63" s="222">
        <f>$L$59*$K$51+$M$59*$K$52</f>
        <v>0.25959181778479795</v>
      </c>
      <c r="G63" s="117">
        <f>$L$60*$K$53+$M$60*$K$54</f>
        <v>0.25959181778479795</v>
      </c>
      <c r="H63" s="117">
        <f>$K$60</f>
        <v>0</v>
      </c>
      <c r="I63" s="223">
        <f>$K$59</f>
        <v>0</v>
      </c>
      <c r="J63" s="28">
        <f t="shared" si="0"/>
        <v>0</v>
      </c>
      <c r="K63" s="28">
        <f t="shared" si="1"/>
        <v>0</v>
      </c>
      <c r="L63" s="108">
        <f t="shared" si="4"/>
        <v>0.5</v>
      </c>
      <c r="M63" s="30">
        <f t="shared" si="5"/>
        <v>0.5</v>
      </c>
      <c r="N63" s="28">
        <f t="shared" si="6"/>
        <v>0.12979590889239898</v>
      </c>
      <c r="O63" s="28">
        <f t="shared" si="7"/>
        <v>0.12979590889239898</v>
      </c>
      <c r="P63" s="28">
        <f t="shared" si="3"/>
        <v>0.25959181778479795</v>
      </c>
      <c r="Q63" s="117">
        <f>NodeProb_WLL3!G3</f>
        <v>0.5</v>
      </c>
      <c r="R63" s="117">
        <f t="shared" si="8"/>
        <v>0.12979590889239898</v>
      </c>
      <c r="S63" s="295">
        <f>SUM(R63:R64)</f>
        <v>0.25959181778479795</v>
      </c>
      <c r="T63" s="115"/>
      <c r="U63" s="115"/>
    </row>
    <row r="64" spans="1:21" x14ac:dyDescent="0.25">
      <c r="A64" s="294"/>
      <c r="B64">
        <v>62</v>
      </c>
      <c r="D64" s="119">
        <v>3</v>
      </c>
      <c r="E64">
        <v>4</v>
      </c>
      <c r="F64" s="226">
        <f>$L$61*$K$55+$M$61*$K$56</f>
        <v>0.25959181778479795</v>
      </c>
      <c r="G64" s="118">
        <f>$L$62*$K$57+$M$62*$K$58</f>
        <v>0.25959181778479795</v>
      </c>
      <c r="H64" s="118">
        <f>$K$62</f>
        <v>0</v>
      </c>
      <c r="I64" s="227">
        <f>$K$61</f>
        <v>0</v>
      </c>
      <c r="J64" s="28">
        <f t="shared" si="0"/>
        <v>0</v>
      </c>
      <c r="K64" s="28">
        <f t="shared" si="1"/>
        <v>0</v>
      </c>
      <c r="L64" s="108">
        <f t="shared" si="4"/>
        <v>0.5</v>
      </c>
      <c r="M64" s="30">
        <f t="shared" si="5"/>
        <v>0.5</v>
      </c>
      <c r="N64" s="28">
        <f t="shared" si="6"/>
        <v>0.12979590889239898</v>
      </c>
      <c r="O64" s="28">
        <f t="shared" si="7"/>
        <v>0.12979590889239898</v>
      </c>
      <c r="P64" s="28">
        <f t="shared" si="3"/>
        <v>0.25959181778479795</v>
      </c>
      <c r="Q64" s="116">
        <f>NodeProb_WLL3!G35</f>
        <v>0.5</v>
      </c>
      <c r="R64" s="116">
        <f t="shared" si="8"/>
        <v>0.12979590889239898</v>
      </c>
      <c r="S64" s="295"/>
    </row>
    <row r="65" spans="1:21" x14ac:dyDescent="0.25">
      <c r="A65" s="122" t="s">
        <v>60</v>
      </c>
      <c r="B65" s="123">
        <v>63</v>
      </c>
      <c r="C65" s="123"/>
      <c r="D65" s="123">
        <v>1</v>
      </c>
      <c r="E65" s="123">
        <v>2</v>
      </c>
      <c r="F65" s="118">
        <f>$L$63*$J$59+$M$63*$J$60</f>
        <v>9.4920634920634961E-2</v>
      </c>
      <c r="G65" s="118">
        <f>$L$64*$J$61+$M$64*$J$62</f>
        <v>9.4920634920634961E-2</v>
      </c>
      <c r="H65" s="118">
        <f>$L$64*($L$61*$J$55+$M$61*$J$56)+$M$64*($L$62*$J$57+$M$62*$J$58)</f>
        <v>0</v>
      </c>
      <c r="I65" s="118">
        <f>$L$63*($L$59*$J$51+$M$59*$J$52)+$M$63*($L$60*$J$53+$M$60*$J$54)</f>
        <v>0</v>
      </c>
      <c r="J65" s="28">
        <f t="shared" si="0"/>
        <v>0</v>
      </c>
      <c r="K65" s="28">
        <f t="shared" si="1"/>
        <v>0</v>
      </c>
      <c r="L65" s="108">
        <f t="shared" si="4"/>
        <v>0.5</v>
      </c>
      <c r="M65" s="30">
        <f t="shared" si="5"/>
        <v>0.5</v>
      </c>
      <c r="N65" s="28">
        <f t="shared" si="6"/>
        <v>4.746031746031748E-2</v>
      </c>
      <c r="O65" s="28">
        <f t="shared" si="7"/>
        <v>4.746031746031748E-2</v>
      </c>
      <c r="P65" s="28">
        <f t="shared" si="3"/>
        <v>9.4920634920634961E-2</v>
      </c>
      <c r="Q65" s="124">
        <v>1</v>
      </c>
      <c r="R65" s="124">
        <f t="shared" si="8"/>
        <v>9.4920634920634961E-2</v>
      </c>
      <c r="S65" s="125">
        <f>R65</f>
        <v>9.4920634920634961E-2</v>
      </c>
      <c r="T65" s="123"/>
      <c r="U65" s="123"/>
    </row>
    <row r="66" spans="1:21" x14ac:dyDescent="0.25">
      <c r="F66" s="113"/>
      <c r="G66" s="113"/>
      <c r="H66" s="113"/>
      <c r="I66" s="113"/>
      <c r="J66" s="113"/>
      <c r="K66" s="113"/>
      <c r="L66" s="113"/>
      <c r="M66" s="113"/>
      <c r="N66" s="113"/>
      <c r="O66" s="113"/>
      <c r="P66" s="113"/>
      <c r="R66" s="126" t="s">
        <v>17</v>
      </c>
      <c r="S66" s="127">
        <f>SUM(S3:S65)</f>
        <v>1.5</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a2HR8ZppeD7TUUhUaGUC2GueVlxw8kpgfBJmh2GT6bweWXDWa1BdRJsKo0oOUOZINycDeJnsbejZswA/B9YFTQ==" saltValue="udllRyr6E37M9PRThmB5cg=="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131" priority="3" operator="containsText" text="WAHR">
      <formula>NOT(ISERROR(SEARCH("WAHR",B81)))</formula>
    </cfRule>
    <cfRule type="containsText" dxfId="130" priority="4" operator="containsText" text="FALSCH">
      <formula>NOT(ISERROR(SEARCH("FALSCH",B81)))</formula>
    </cfRule>
  </conditionalFormatting>
  <conditionalFormatting sqref="I92:J103 L104:M271">
    <cfRule type="expression" dxfId="129" priority="7">
      <formula>IF(#REF!="FALSCH", , )</formula>
    </cfRule>
  </conditionalFormatting>
  <conditionalFormatting sqref="L1:M91">
    <cfRule type="expression" dxfId="128" priority="1">
      <formula>IF(#REF!="FALSCH", , )</formula>
    </cfRule>
  </conditionalFormatting>
  <conditionalFormatting sqref="N2:P2">
    <cfRule type="expression" dxfId="127" priority="5">
      <formula>IF(#REF!="FALSCH", , )</formula>
    </cfRule>
  </conditionalFormatting>
  <conditionalFormatting sqref="R2 T2">
    <cfRule type="expression" dxfId="126"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5">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5"/>
      <c r="E1" s="235"/>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79</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2</v>
      </c>
      <c r="E3">
        <v>4</v>
      </c>
      <c r="F3" s="222">
        <f>$B$108*($B$68)</f>
        <v>0.5</v>
      </c>
      <c r="G3" s="117">
        <f>$B$110*($B$73)</f>
        <v>0.16666666666666666</v>
      </c>
      <c r="H3" s="117">
        <f>$B$108*($B$73)</f>
        <v>0.16666666666666666</v>
      </c>
      <c r="I3" s="223">
        <f>$B$110*(0)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0.33333333333333337</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0.75</v>
      </c>
      <c r="M3" s="30">
        <f t="shared" ref="M3:M65" si="2">1-L3</f>
        <v>0.25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8.3333333333333329E-2</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4.1666666666666657E-2</v>
      </c>
      <c r="P3" s="28">
        <f t="shared" ref="P3:P65" si="3">N3+O3</f>
        <v>0.12499999999999999</v>
      </c>
      <c r="Q3" s="117">
        <f>PRODUCT(NodeProb_WLL3!C3:G3)</f>
        <v>6.4711288861134586E-2</v>
      </c>
      <c r="R3" s="117">
        <f>$P3*$Q3</f>
        <v>8.0889111076418215E-3</v>
      </c>
      <c r="S3" s="295">
        <f>SUM(R3:R34)</f>
        <v>0.3180821007154897</v>
      </c>
      <c r="T3" s="115"/>
      <c r="U3" s="115"/>
    </row>
    <row r="4" spans="1:21" x14ac:dyDescent="0.25">
      <c r="A4" s="297"/>
      <c r="B4">
        <v>2</v>
      </c>
      <c r="D4">
        <v>2</v>
      </c>
      <c r="E4">
        <v>4</v>
      </c>
      <c r="F4" s="224">
        <f>$B$108*($B$71)</f>
        <v>0.5</v>
      </c>
      <c r="G4" s="221">
        <f>$B$110*($B$74)</f>
        <v>0</v>
      </c>
      <c r="H4" s="221">
        <f>$B$108*($B$74)</f>
        <v>0</v>
      </c>
      <c r="I4" s="225">
        <f>$B$110*(0)</f>
        <v>0</v>
      </c>
      <c r="J4" s="28">
        <f t="shared" si="0"/>
        <v>0.5</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3"/>
        <v>0</v>
      </c>
      <c r="Q4" s="116">
        <f>PRODUCT(NodeProb_WLL3!C5:G5)</f>
        <v>2.5884515544453814E-3</v>
      </c>
      <c r="R4" s="116">
        <f t="shared" ref="R4:R65" si="7">$P4*$Q4</f>
        <v>0</v>
      </c>
      <c r="S4" s="295"/>
    </row>
    <row r="5" spans="1:21" x14ac:dyDescent="0.25">
      <c r="A5" s="297"/>
      <c r="B5">
        <v>3</v>
      </c>
      <c r="D5">
        <v>1</v>
      </c>
      <c r="E5">
        <v>3</v>
      </c>
      <c r="F5" s="224">
        <f>$B$107*(1)</f>
        <v>1</v>
      </c>
      <c r="G5" s="221">
        <f>$B$109*(1)</f>
        <v>1</v>
      </c>
      <c r="H5" s="221">
        <f>$B$107*($B$68)</f>
        <v>0.5</v>
      </c>
      <c r="I5" s="225">
        <f>$B$68</f>
        <v>0.5</v>
      </c>
      <c r="J5" s="28">
        <f t="shared" si="0"/>
        <v>0.5</v>
      </c>
      <c r="K5" s="28">
        <f t="shared" si="1"/>
        <v>0.5</v>
      </c>
      <c r="L5" s="108">
        <f t="shared" si="4"/>
        <v>0.5</v>
      </c>
      <c r="M5" s="30">
        <f t="shared" si="2"/>
        <v>0.5</v>
      </c>
      <c r="N5" s="28">
        <f t="shared" si="5"/>
        <v>0.25</v>
      </c>
      <c r="O5" s="28">
        <f t="shared" si="6"/>
        <v>0.25</v>
      </c>
      <c r="P5" s="28">
        <f t="shared" si="3"/>
        <v>0.5</v>
      </c>
      <c r="Q5" s="116">
        <f>PRODUCT(NodeProb_WLL3!C7:G7)</f>
        <v>3.6039210104201101E-2</v>
      </c>
      <c r="R5" s="116">
        <f t="shared" si="7"/>
        <v>1.8019605052100551E-2</v>
      </c>
      <c r="S5" s="295"/>
    </row>
    <row r="6" spans="1:21" x14ac:dyDescent="0.25">
      <c r="A6" s="297"/>
      <c r="B6">
        <v>4</v>
      </c>
      <c r="D6">
        <v>1</v>
      </c>
      <c r="E6">
        <v>3</v>
      </c>
      <c r="F6" s="224">
        <f>$B$107*(1)</f>
        <v>1</v>
      </c>
      <c r="G6" s="221">
        <f>$B$109*(1)</f>
        <v>1</v>
      </c>
      <c r="H6" s="221">
        <f>$B$107*($B$68)</f>
        <v>0.5</v>
      </c>
      <c r="I6" s="225">
        <f>$B$68</f>
        <v>0.5</v>
      </c>
      <c r="J6" s="28">
        <f t="shared" si="0"/>
        <v>0.5</v>
      </c>
      <c r="K6" s="28">
        <f t="shared" si="1"/>
        <v>0.5</v>
      </c>
      <c r="L6" s="108">
        <f t="shared" si="4"/>
        <v>0.5</v>
      </c>
      <c r="M6" s="30">
        <f t="shared" si="2"/>
        <v>0.5</v>
      </c>
      <c r="N6" s="28">
        <f t="shared" si="5"/>
        <v>0.25</v>
      </c>
      <c r="O6" s="28">
        <f t="shared" si="6"/>
        <v>0.25</v>
      </c>
      <c r="P6" s="28">
        <f t="shared" si="3"/>
        <v>0.5</v>
      </c>
      <c r="Q6" s="116">
        <f>PRODUCT(NodeProb_WLL3!C9:G9)</f>
        <v>3.6039210104201101E-2</v>
      </c>
      <c r="R6" s="116">
        <f t="shared" si="7"/>
        <v>1.8019605052100551E-2</v>
      </c>
      <c r="S6" s="295"/>
    </row>
    <row r="7" spans="1:21" x14ac:dyDescent="0.25">
      <c r="A7" s="297"/>
      <c r="B7">
        <v>5</v>
      </c>
      <c r="D7">
        <v>2</v>
      </c>
      <c r="E7">
        <v>4</v>
      </c>
      <c r="F7" s="224">
        <f>$B$108*($B$72)</f>
        <v>0.75</v>
      </c>
      <c r="G7" s="221">
        <f>$B$110*($B$72)</f>
        <v>0.75</v>
      </c>
      <c r="H7" s="221">
        <f>$B$108*($B$74)</f>
        <v>0</v>
      </c>
      <c r="I7" s="225">
        <f>$B$110*($B$74)</f>
        <v>0</v>
      </c>
      <c r="J7" s="28">
        <f t="shared" si="0"/>
        <v>0</v>
      </c>
      <c r="K7" s="28">
        <f t="shared" si="1"/>
        <v>0</v>
      </c>
      <c r="L7" s="108">
        <f t="shared" si="4"/>
        <v>0.5</v>
      </c>
      <c r="M7" s="30">
        <f t="shared" si="2"/>
        <v>0.5</v>
      </c>
      <c r="N7" s="28">
        <f t="shared" si="5"/>
        <v>0.375</v>
      </c>
      <c r="O7" s="28">
        <f t="shared" si="6"/>
        <v>0.375</v>
      </c>
      <c r="P7" s="28">
        <f t="shared" si="3"/>
        <v>0.75</v>
      </c>
      <c r="Q7" s="116">
        <f>PRODUCT(NodeProb_WLL3!C11:G11)</f>
        <v>0</v>
      </c>
      <c r="R7" s="116">
        <f t="shared" si="7"/>
        <v>0</v>
      </c>
      <c r="S7" s="295"/>
    </row>
    <row r="8" spans="1:21" x14ac:dyDescent="0.25">
      <c r="A8" s="297"/>
      <c r="B8">
        <v>6</v>
      </c>
      <c r="D8">
        <v>2</v>
      </c>
      <c r="E8">
        <v>4</v>
      </c>
      <c r="F8" s="224">
        <f>$B$108*($B$72)</f>
        <v>0.75</v>
      </c>
      <c r="G8" s="221">
        <f>$B$110*($B$72)</f>
        <v>0.75</v>
      </c>
      <c r="H8" s="221">
        <f>$B$108*($B$74)</f>
        <v>0</v>
      </c>
      <c r="I8" s="225">
        <f>$B$110*($B$74)</f>
        <v>0</v>
      </c>
      <c r="J8" s="28">
        <f t="shared" si="0"/>
        <v>0</v>
      </c>
      <c r="K8" s="28">
        <f t="shared" si="1"/>
        <v>0</v>
      </c>
      <c r="L8" s="108">
        <f t="shared" si="4"/>
        <v>0.5</v>
      </c>
      <c r="M8" s="30">
        <f t="shared" si="2"/>
        <v>0.5</v>
      </c>
      <c r="N8" s="28">
        <f t="shared" si="5"/>
        <v>0.375</v>
      </c>
      <c r="O8" s="28">
        <f t="shared" si="6"/>
        <v>0.375</v>
      </c>
      <c r="P8" s="28">
        <f t="shared" si="3"/>
        <v>0.75</v>
      </c>
      <c r="Q8" s="116">
        <f>PRODUCT(NodeProb_WLL3!C13:G13)</f>
        <v>0</v>
      </c>
      <c r="R8" s="116">
        <f t="shared" si="7"/>
        <v>0</v>
      </c>
      <c r="S8" s="295"/>
    </row>
    <row r="9" spans="1:21" x14ac:dyDescent="0.25">
      <c r="A9" s="297"/>
      <c r="B9">
        <v>7</v>
      </c>
      <c r="D9">
        <v>1</v>
      </c>
      <c r="E9">
        <v>3</v>
      </c>
      <c r="F9" s="224">
        <f>$B$107*($B$72)</f>
        <v>0.75</v>
      </c>
      <c r="G9" s="221">
        <f>$B$109*($B$73)</f>
        <v>0.16666666666666666</v>
      </c>
      <c r="H9" s="221">
        <f>$B$107*($B$73)</f>
        <v>0.16666666666666666</v>
      </c>
      <c r="I9" s="225">
        <f>$B$74</f>
        <v>0</v>
      </c>
      <c r="J9" s="28">
        <f t="shared" si="0"/>
        <v>0.58333333333333337</v>
      </c>
      <c r="K9" s="28">
        <f t="shared" si="1"/>
        <v>0</v>
      </c>
      <c r="L9" s="108">
        <f t="shared" si="4"/>
        <v>0.85714285714285721</v>
      </c>
      <c r="M9" s="30">
        <f t="shared" si="2"/>
        <v>0.14285714285714279</v>
      </c>
      <c r="N9" s="28">
        <f t="shared" si="5"/>
        <v>8.3333333333333329E-2</v>
      </c>
      <c r="O9" s="28">
        <f t="shared" si="6"/>
        <v>2.3809523809523808E-2</v>
      </c>
      <c r="P9" s="28">
        <f t="shared" si="3"/>
        <v>0.10714285714285714</v>
      </c>
      <c r="Q9" s="116">
        <f>PRODUCT(NodeProb_WLL3!C15:G15)</f>
        <v>5.070167638067484E-2</v>
      </c>
      <c r="R9" s="116">
        <f t="shared" si="7"/>
        <v>5.4323224693580184E-3</v>
      </c>
      <c r="S9" s="295"/>
    </row>
    <row r="10" spans="1:21" x14ac:dyDescent="0.25">
      <c r="A10" s="297"/>
      <c r="B10">
        <v>8</v>
      </c>
      <c r="C10" s="1"/>
      <c r="D10">
        <v>1</v>
      </c>
      <c r="E10">
        <v>3</v>
      </c>
      <c r="F10" s="226">
        <f>$B$107*($B$71)</f>
        <v>0.5</v>
      </c>
      <c r="G10" s="118">
        <f>$B$109*(1)</f>
        <v>1</v>
      </c>
      <c r="H10" s="118">
        <f>$B$107*($B$69)</f>
        <v>0</v>
      </c>
      <c r="I10" s="227">
        <f>$B$71</f>
        <v>0.5</v>
      </c>
      <c r="J10" s="28">
        <f t="shared" si="0"/>
        <v>0</v>
      </c>
      <c r="K10" s="28">
        <f t="shared" si="1"/>
        <v>0.5</v>
      </c>
      <c r="L10" s="108">
        <f t="shared" si="4"/>
        <v>0.5</v>
      </c>
      <c r="M10" s="30">
        <f t="shared" si="2"/>
        <v>0.5</v>
      </c>
      <c r="N10" s="28">
        <f t="shared" si="5"/>
        <v>0.25</v>
      </c>
      <c r="O10" s="28">
        <f t="shared" si="6"/>
        <v>0.25</v>
      </c>
      <c r="P10" s="28">
        <f t="shared" si="3"/>
        <v>0.5</v>
      </c>
      <c r="Q10" s="116">
        <f>PRODUCT(NodeProb_WLL3!C17:G17)</f>
        <v>5.9920162995342988E-2</v>
      </c>
      <c r="R10" s="116">
        <f t="shared" si="7"/>
        <v>2.9960081497671494E-2</v>
      </c>
      <c r="S10" s="295"/>
    </row>
    <row r="11" spans="1:21" x14ac:dyDescent="0.25">
      <c r="A11" s="297"/>
      <c r="B11" s="115">
        <v>9</v>
      </c>
      <c r="D11">
        <v>2</v>
      </c>
      <c r="E11" s="115">
        <v>3</v>
      </c>
      <c r="F11" s="222">
        <f>$B$108*($B$68)</f>
        <v>0.5</v>
      </c>
      <c r="G11" s="117">
        <f>$B$109*($B$73)</f>
        <v>0.16666666666666666</v>
      </c>
      <c r="H11" s="117">
        <f>$B$108*($B$73)</f>
        <v>0.16666666666666666</v>
      </c>
      <c r="I11" s="223">
        <f>0</f>
        <v>0</v>
      </c>
      <c r="J11" s="28">
        <f t="shared" si="0"/>
        <v>0.33333333333333337</v>
      </c>
      <c r="K11" s="28">
        <f t="shared" si="1"/>
        <v>0</v>
      </c>
      <c r="L11" s="108">
        <f t="shared" si="4"/>
        <v>0.75</v>
      </c>
      <c r="M11" s="30">
        <f t="shared" si="2"/>
        <v>0.25</v>
      </c>
      <c r="N11" s="28">
        <f t="shared" si="5"/>
        <v>8.3333333333333329E-2</v>
      </c>
      <c r="O11" s="28">
        <f t="shared" si="6"/>
        <v>4.1666666666666657E-2</v>
      </c>
      <c r="P11" s="28">
        <f t="shared" si="3"/>
        <v>0.12499999999999999</v>
      </c>
      <c r="Q11" s="116">
        <f>PRODUCT(NodeProb_WLL3!C19:G19)</f>
        <v>6.4711288861134586E-2</v>
      </c>
      <c r="R11" s="117">
        <f t="shared" si="7"/>
        <v>8.0889111076418215E-3</v>
      </c>
      <c r="S11" s="295"/>
      <c r="T11" s="115"/>
      <c r="U11" s="115"/>
    </row>
    <row r="12" spans="1:21" x14ac:dyDescent="0.25">
      <c r="A12" s="297"/>
      <c r="B12">
        <v>10</v>
      </c>
      <c r="D12">
        <v>2</v>
      </c>
      <c r="E12">
        <v>3</v>
      </c>
      <c r="F12" s="224">
        <f>$B$108*($B$71)</f>
        <v>0.5</v>
      </c>
      <c r="G12" s="221">
        <f>$B$109*($B$74)</f>
        <v>0</v>
      </c>
      <c r="H12" s="221">
        <f>$B$108*($B$74)</f>
        <v>0</v>
      </c>
      <c r="I12" s="225">
        <f>0</f>
        <v>0</v>
      </c>
      <c r="J12" s="28">
        <f t="shared" si="0"/>
        <v>0.5</v>
      </c>
      <c r="K12" s="28">
        <f t="shared" si="1"/>
        <v>0</v>
      </c>
      <c r="L12" s="108">
        <f t="shared" si="4"/>
        <v>1</v>
      </c>
      <c r="M12" s="30">
        <f t="shared" si="2"/>
        <v>0</v>
      </c>
      <c r="N12" s="28">
        <f t="shared" si="5"/>
        <v>0</v>
      </c>
      <c r="O12" s="28">
        <f t="shared" si="6"/>
        <v>0</v>
      </c>
      <c r="P12" s="28">
        <f t="shared" si="3"/>
        <v>0</v>
      </c>
      <c r="Q12" s="116">
        <f>PRODUCT(NodeProb_WLL3!C21:G21)</f>
        <v>2.5884515544453814E-3</v>
      </c>
      <c r="R12" s="116">
        <f t="shared" si="7"/>
        <v>0</v>
      </c>
      <c r="S12" s="295"/>
    </row>
    <row r="13" spans="1:21" x14ac:dyDescent="0.25">
      <c r="A13" s="297"/>
      <c r="B13">
        <v>11</v>
      </c>
      <c r="D13">
        <v>1</v>
      </c>
      <c r="E13">
        <v>4</v>
      </c>
      <c r="F13" s="224">
        <f>$B$107*(1)</f>
        <v>1</v>
      </c>
      <c r="G13" s="221">
        <f>$B$110*(1)</f>
        <v>1</v>
      </c>
      <c r="H13" s="221">
        <f>$B$107*($B$68)</f>
        <v>0.5</v>
      </c>
      <c r="I13" s="225">
        <f>$B$110*($B$68)</f>
        <v>0.5</v>
      </c>
      <c r="J13" s="28">
        <f t="shared" si="0"/>
        <v>0.5</v>
      </c>
      <c r="K13" s="28">
        <f t="shared" si="1"/>
        <v>0.5</v>
      </c>
      <c r="L13" s="108">
        <f t="shared" si="4"/>
        <v>0.5</v>
      </c>
      <c r="M13" s="30">
        <f t="shared" si="2"/>
        <v>0.5</v>
      </c>
      <c r="N13" s="28">
        <f t="shared" si="5"/>
        <v>0.25</v>
      </c>
      <c r="O13" s="28">
        <f t="shared" si="6"/>
        <v>0.25</v>
      </c>
      <c r="P13" s="28">
        <f t="shared" si="3"/>
        <v>0.5</v>
      </c>
      <c r="Q13" s="116">
        <f>PRODUCT(NodeProb_WLL3!C23:G23)</f>
        <v>3.6039210104201101E-2</v>
      </c>
      <c r="R13" s="116">
        <f t="shared" si="7"/>
        <v>1.8019605052100551E-2</v>
      </c>
      <c r="S13" s="295"/>
    </row>
    <row r="14" spans="1:21" x14ac:dyDescent="0.25">
      <c r="A14" s="297"/>
      <c r="B14">
        <v>12</v>
      </c>
      <c r="D14">
        <v>1</v>
      </c>
      <c r="E14">
        <v>4</v>
      </c>
      <c r="F14" s="224">
        <f>$B$107*(1)</f>
        <v>1</v>
      </c>
      <c r="G14" s="221">
        <f>$B$110*(1)</f>
        <v>1</v>
      </c>
      <c r="H14" s="221">
        <f>$B$107*($B$68)</f>
        <v>0.5</v>
      </c>
      <c r="I14" s="225">
        <f>$B$110*($B$68)</f>
        <v>0.5</v>
      </c>
      <c r="J14" s="28">
        <f t="shared" si="0"/>
        <v>0.5</v>
      </c>
      <c r="K14" s="28">
        <f t="shared" si="1"/>
        <v>0.5</v>
      </c>
      <c r="L14" s="108">
        <f t="shared" si="4"/>
        <v>0.5</v>
      </c>
      <c r="M14" s="30">
        <f t="shared" si="2"/>
        <v>0.5</v>
      </c>
      <c r="N14" s="28">
        <f t="shared" si="5"/>
        <v>0.25</v>
      </c>
      <c r="O14" s="28">
        <f t="shared" si="6"/>
        <v>0.25</v>
      </c>
      <c r="P14" s="28">
        <f t="shared" si="3"/>
        <v>0.5</v>
      </c>
      <c r="Q14" s="116">
        <f>PRODUCT(NodeProb_WLL3!C25:G25)</f>
        <v>3.6039210104201101E-2</v>
      </c>
      <c r="R14" s="116">
        <f t="shared" si="7"/>
        <v>1.8019605052100551E-2</v>
      </c>
      <c r="S14" s="295"/>
    </row>
    <row r="15" spans="1:21" x14ac:dyDescent="0.25">
      <c r="A15" s="297"/>
      <c r="B15">
        <v>13</v>
      </c>
      <c r="D15">
        <v>2</v>
      </c>
      <c r="E15">
        <v>3</v>
      </c>
      <c r="F15" s="224">
        <f>$B$108*($B$72)</f>
        <v>0.75</v>
      </c>
      <c r="G15" s="221">
        <f>$B$109*($B$72)</f>
        <v>0.75</v>
      </c>
      <c r="H15" s="221">
        <f>$B$108*($B$74)</f>
        <v>0</v>
      </c>
      <c r="I15" s="225">
        <f>$B$74</f>
        <v>0</v>
      </c>
      <c r="J15" s="28">
        <f t="shared" si="0"/>
        <v>0</v>
      </c>
      <c r="K15" s="28">
        <f t="shared" si="1"/>
        <v>0</v>
      </c>
      <c r="L15" s="108">
        <f t="shared" si="4"/>
        <v>0.5</v>
      </c>
      <c r="M15" s="30">
        <f t="shared" si="2"/>
        <v>0.5</v>
      </c>
      <c r="N15" s="28">
        <f t="shared" si="5"/>
        <v>0.375</v>
      </c>
      <c r="O15" s="28">
        <f t="shared" si="6"/>
        <v>0.375</v>
      </c>
      <c r="P15" s="28">
        <f t="shared" si="3"/>
        <v>0.75</v>
      </c>
      <c r="Q15" s="116">
        <f>PRODUCT(NodeProb_WLL3!C27:G27)</f>
        <v>0</v>
      </c>
      <c r="R15" s="116">
        <f t="shared" si="7"/>
        <v>0</v>
      </c>
      <c r="S15" s="295"/>
    </row>
    <row r="16" spans="1:21" x14ac:dyDescent="0.25">
      <c r="A16" s="297"/>
      <c r="B16">
        <v>14</v>
      </c>
      <c r="D16">
        <v>2</v>
      </c>
      <c r="E16">
        <v>3</v>
      </c>
      <c r="F16" s="224">
        <f>$B$108*($B$72)</f>
        <v>0.75</v>
      </c>
      <c r="G16" s="221">
        <f>$B$109*($B$72)</f>
        <v>0.75</v>
      </c>
      <c r="H16" s="221">
        <f>$B$108*($B$74)</f>
        <v>0</v>
      </c>
      <c r="I16" s="225">
        <f>$B$74</f>
        <v>0</v>
      </c>
      <c r="J16" s="28">
        <f t="shared" si="0"/>
        <v>0</v>
      </c>
      <c r="K16" s="28">
        <f t="shared" si="1"/>
        <v>0</v>
      </c>
      <c r="L16" s="108">
        <f t="shared" si="4"/>
        <v>0.5</v>
      </c>
      <c r="M16" s="30">
        <f t="shared" si="2"/>
        <v>0.5</v>
      </c>
      <c r="N16" s="28">
        <f t="shared" si="5"/>
        <v>0.375</v>
      </c>
      <c r="O16" s="28">
        <f t="shared" si="6"/>
        <v>0.375</v>
      </c>
      <c r="P16" s="28">
        <f t="shared" si="3"/>
        <v>0.75</v>
      </c>
      <c r="Q16" s="116">
        <f>PRODUCT(NodeProb_WLL3!C29:G29)</f>
        <v>0</v>
      </c>
      <c r="R16" s="116">
        <f t="shared" si="7"/>
        <v>0</v>
      </c>
      <c r="S16" s="295"/>
    </row>
    <row r="17" spans="1:21" x14ac:dyDescent="0.25">
      <c r="A17" s="297"/>
      <c r="B17">
        <v>15</v>
      </c>
      <c r="D17">
        <v>1</v>
      </c>
      <c r="E17">
        <v>4</v>
      </c>
      <c r="F17" s="224">
        <f>$B$107*($B$72)</f>
        <v>0.75</v>
      </c>
      <c r="G17" s="221">
        <f>$B$110*($B$73)</f>
        <v>0.16666666666666666</v>
      </c>
      <c r="H17" s="221">
        <f>$B$107*($B$73)</f>
        <v>0.16666666666666666</v>
      </c>
      <c r="I17" s="225">
        <f>$B$110*($B$74)</f>
        <v>0</v>
      </c>
      <c r="J17" s="28">
        <f t="shared" si="0"/>
        <v>0.58333333333333337</v>
      </c>
      <c r="K17" s="28">
        <f t="shared" si="1"/>
        <v>0</v>
      </c>
      <c r="L17" s="108">
        <f t="shared" si="4"/>
        <v>0.85714285714285721</v>
      </c>
      <c r="M17" s="30">
        <f t="shared" si="2"/>
        <v>0.14285714285714279</v>
      </c>
      <c r="N17" s="28">
        <f t="shared" si="5"/>
        <v>8.3333333333333329E-2</v>
      </c>
      <c r="O17" s="28">
        <f t="shared" si="6"/>
        <v>2.3809523809523808E-2</v>
      </c>
      <c r="P17" s="28">
        <f t="shared" si="3"/>
        <v>0.10714285714285714</v>
      </c>
      <c r="Q17" s="116">
        <f>PRODUCT(NodeProb_WLL3!C31:G31)</f>
        <v>5.070167638067484E-2</v>
      </c>
      <c r="R17" s="116">
        <f t="shared" si="7"/>
        <v>5.4323224693580184E-3</v>
      </c>
      <c r="S17" s="295"/>
    </row>
    <row r="18" spans="1:21" x14ac:dyDescent="0.25">
      <c r="A18" s="297"/>
      <c r="B18">
        <v>16</v>
      </c>
      <c r="D18">
        <v>1</v>
      </c>
      <c r="E18">
        <v>4</v>
      </c>
      <c r="F18" s="226">
        <f>$B$107*($B$71)</f>
        <v>0.5</v>
      </c>
      <c r="G18" s="118">
        <f>$B$110*(1)</f>
        <v>1</v>
      </c>
      <c r="H18" s="118">
        <f>$B$107*($B$69)</f>
        <v>0</v>
      </c>
      <c r="I18" s="227">
        <f>$B$110*($B$71)</f>
        <v>0.5</v>
      </c>
      <c r="J18" s="28">
        <f t="shared" si="0"/>
        <v>0</v>
      </c>
      <c r="K18" s="28">
        <f t="shared" si="1"/>
        <v>0.5</v>
      </c>
      <c r="L18" s="108">
        <f t="shared" si="4"/>
        <v>0.5</v>
      </c>
      <c r="M18" s="30">
        <f t="shared" si="2"/>
        <v>0.5</v>
      </c>
      <c r="N18" s="28">
        <f t="shared" si="5"/>
        <v>0.25</v>
      </c>
      <c r="O18" s="28">
        <f t="shared" si="6"/>
        <v>0.25</v>
      </c>
      <c r="P18" s="28">
        <f t="shared" si="3"/>
        <v>0.5</v>
      </c>
      <c r="Q18" s="116">
        <f>PRODUCT(NodeProb_WLL3!C33:G33)</f>
        <v>5.9920162995342988E-2</v>
      </c>
      <c r="R18" s="116">
        <f t="shared" si="7"/>
        <v>2.9960081497671494E-2</v>
      </c>
      <c r="S18" s="295"/>
    </row>
    <row r="19" spans="1:21" x14ac:dyDescent="0.25">
      <c r="A19" s="297"/>
      <c r="B19" s="115">
        <v>17</v>
      </c>
      <c r="C19" s="115"/>
      <c r="D19" s="115">
        <v>1</v>
      </c>
      <c r="E19">
        <v>4</v>
      </c>
      <c r="F19" s="222">
        <f>$B$107*($B$68)</f>
        <v>0.5</v>
      </c>
      <c r="G19" s="117">
        <f>$B$110*($B$73)</f>
        <v>0.16666666666666666</v>
      </c>
      <c r="H19" s="117">
        <f>$B$107*($B$73)</f>
        <v>0.16666666666666666</v>
      </c>
      <c r="I19" s="223">
        <f>$B$110*(0)</f>
        <v>0</v>
      </c>
      <c r="J19" s="28">
        <f t="shared" si="0"/>
        <v>0.33333333333333337</v>
      </c>
      <c r="K19" s="28">
        <f t="shared" si="1"/>
        <v>0</v>
      </c>
      <c r="L19" s="108">
        <f t="shared" si="4"/>
        <v>0.75</v>
      </c>
      <c r="M19" s="30">
        <f t="shared" si="2"/>
        <v>0.25</v>
      </c>
      <c r="N19" s="28">
        <f t="shared" si="5"/>
        <v>8.3333333333333329E-2</v>
      </c>
      <c r="O19" s="28">
        <f t="shared" si="6"/>
        <v>4.1666666666666657E-2</v>
      </c>
      <c r="P19" s="28">
        <f t="shared" si="3"/>
        <v>0.12499999999999999</v>
      </c>
      <c r="Q19" s="116">
        <f>PRODUCT(NodeProb_WLL3!C35:G35)</f>
        <v>6.4711288861134586E-2</v>
      </c>
      <c r="R19" s="117">
        <f t="shared" si="7"/>
        <v>8.0889111076418215E-3</v>
      </c>
      <c r="S19" s="295"/>
      <c r="T19" s="115"/>
      <c r="U19" s="115"/>
    </row>
    <row r="20" spans="1:21" x14ac:dyDescent="0.25">
      <c r="A20" s="297"/>
      <c r="B20">
        <v>18</v>
      </c>
      <c r="D20">
        <v>1</v>
      </c>
      <c r="E20">
        <v>4</v>
      </c>
      <c r="F20" s="224">
        <f>$B$107*($B$71)</f>
        <v>0.5</v>
      </c>
      <c r="G20" s="221">
        <f>$B$110*($B$74)</f>
        <v>0</v>
      </c>
      <c r="H20" s="221">
        <f>$B$107*($B$74)</f>
        <v>0</v>
      </c>
      <c r="I20" s="225">
        <f>$B$110*(0)</f>
        <v>0</v>
      </c>
      <c r="J20" s="28">
        <f t="shared" si="0"/>
        <v>0.5</v>
      </c>
      <c r="K20" s="28">
        <f t="shared" si="1"/>
        <v>0</v>
      </c>
      <c r="L20" s="108">
        <f t="shared" si="4"/>
        <v>1</v>
      </c>
      <c r="M20" s="30">
        <f t="shared" si="2"/>
        <v>0</v>
      </c>
      <c r="N20" s="28">
        <f t="shared" si="5"/>
        <v>0</v>
      </c>
      <c r="O20" s="28">
        <f t="shared" si="6"/>
        <v>0</v>
      </c>
      <c r="P20" s="28">
        <f t="shared" si="3"/>
        <v>0</v>
      </c>
      <c r="Q20" s="116">
        <f>PRODUCT(NodeProb_WLL3!C37:G37)</f>
        <v>2.5884515544453814E-3</v>
      </c>
      <c r="R20" s="116">
        <f t="shared" si="7"/>
        <v>0</v>
      </c>
      <c r="S20" s="295"/>
    </row>
    <row r="21" spans="1:21" x14ac:dyDescent="0.25">
      <c r="A21" s="297"/>
      <c r="B21">
        <v>19</v>
      </c>
      <c r="D21">
        <v>2</v>
      </c>
      <c r="E21">
        <v>3</v>
      </c>
      <c r="F21" s="224">
        <f>$B$108*(1)</f>
        <v>1</v>
      </c>
      <c r="G21" s="221">
        <f>$B$109*(1)</f>
        <v>1</v>
      </c>
      <c r="H21" s="221">
        <f>$B$108*($B$68)</f>
        <v>0.5</v>
      </c>
      <c r="I21" s="225">
        <f>$B$68</f>
        <v>0.5</v>
      </c>
      <c r="J21" s="28">
        <f t="shared" si="0"/>
        <v>0.5</v>
      </c>
      <c r="K21" s="28">
        <f t="shared" si="1"/>
        <v>0.5</v>
      </c>
      <c r="L21" s="108">
        <f t="shared" si="4"/>
        <v>0.5</v>
      </c>
      <c r="M21" s="30">
        <f t="shared" si="2"/>
        <v>0.5</v>
      </c>
      <c r="N21" s="28">
        <f t="shared" si="5"/>
        <v>0.25</v>
      </c>
      <c r="O21" s="28">
        <f t="shared" si="6"/>
        <v>0.25</v>
      </c>
      <c r="P21" s="28">
        <f t="shared" si="3"/>
        <v>0.5</v>
      </c>
      <c r="Q21" s="116">
        <f>PRODUCT(NodeProb_WLL3!C39:G39)</f>
        <v>3.6039210104201101E-2</v>
      </c>
      <c r="R21" s="116">
        <f t="shared" si="7"/>
        <v>1.8019605052100551E-2</v>
      </c>
      <c r="S21" s="295"/>
    </row>
    <row r="22" spans="1:21" x14ac:dyDescent="0.25">
      <c r="A22" s="297"/>
      <c r="B22">
        <v>20</v>
      </c>
      <c r="D22">
        <v>2</v>
      </c>
      <c r="E22">
        <v>3</v>
      </c>
      <c r="F22" s="224">
        <f>$B$108*(1)</f>
        <v>1</v>
      </c>
      <c r="G22" s="221">
        <f>$B$109*(1)</f>
        <v>1</v>
      </c>
      <c r="H22" s="221">
        <f>$B$108*($B$68)</f>
        <v>0.5</v>
      </c>
      <c r="I22" s="225">
        <f>$B$68</f>
        <v>0.5</v>
      </c>
      <c r="J22" s="28">
        <f t="shared" si="0"/>
        <v>0.5</v>
      </c>
      <c r="K22" s="28">
        <f t="shared" si="1"/>
        <v>0.5</v>
      </c>
      <c r="L22" s="108">
        <f t="shared" si="4"/>
        <v>0.5</v>
      </c>
      <c r="M22" s="30">
        <f t="shared" si="2"/>
        <v>0.5</v>
      </c>
      <c r="N22" s="28">
        <f t="shared" si="5"/>
        <v>0.25</v>
      </c>
      <c r="O22" s="28">
        <f t="shared" si="6"/>
        <v>0.25</v>
      </c>
      <c r="P22" s="28">
        <f t="shared" si="3"/>
        <v>0.5</v>
      </c>
      <c r="Q22" s="116">
        <f>PRODUCT(NodeProb_WLL3!C41:G41)</f>
        <v>3.6039210104201101E-2</v>
      </c>
      <c r="R22" s="116">
        <f t="shared" si="7"/>
        <v>1.8019605052100551E-2</v>
      </c>
      <c r="S22" s="295"/>
    </row>
    <row r="23" spans="1:21" x14ac:dyDescent="0.25">
      <c r="A23" s="297"/>
      <c r="B23">
        <v>21</v>
      </c>
      <c r="D23">
        <v>1</v>
      </c>
      <c r="E23">
        <v>4</v>
      </c>
      <c r="F23" s="224">
        <f>$B$107*($B$72)</f>
        <v>0.75</v>
      </c>
      <c r="G23" s="221">
        <f>$B$110*($B$72)</f>
        <v>0.75</v>
      </c>
      <c r="H23" s="221">
        <f>$B$107*($B$74)</f>
        <v>0</v>
      </c>
      <c r="I23" s="225">
        <f>$B$110*($B$74)</f>
        <v>0</v>
      </c>
      <c r="J23" s="28">
        <f t="shared" si="0"/>
        <v>0</v>
      </c>
      <c r="K23" s="28">
        <f t="shared" si="1"/>
        <v>0</v>
      </c>
      <c r="L23" s="108">
        <f t="shared" si="4"/>
        <v>0.5</v>
      </c>
      <c r="M23" s="30">
        <f t="shared" si="2"/>
        <v>0.5</v>
      </c>
      <c r="N23" s="28">
        <f t="shared" si="5"/>
        <v>0.375</v>
      </c>
      <c r="O23" s="28">
        <f t="shared" si="6"/>
        <v>0.375</v>
      </c>
      <c r="P23" s="28">
        <f t="shared" si="3"/>
        <v>0.75</v>
      </c>
      <c r="Q23" s="116">
        <f>PRODUCT(NodeProb_WLL3!C43:G43)</f>
        <v>0</v>
      </c>
      <c r="R23" s="116">
        <f t="shared" si="7"/>
        <v>0</v>
      </c>
      <c r="S23" s="295"/>
    </row>
    <row r="24" spans="1:21" x14ac:dyDescent="0.25">
      <c r="A24" s="297"/>
      <c r="B24">
        <v>22</v>
      </c>
      <c r="D24">
        <v>1</v>
      </c>
      <c r="E24">
        <v>4</v>
      </c>
      <c r="F24" s="224">
        <f>$B$107*($B$72)</f>
        <v>0.75</v>
      </c>
      <c r="G24" s="221">
        <f>$B$110*($B$72)</f>
        <v>0.75</v>
      </c>
      <c r="H24" s="221">
        <f>$B$107*($B$74)</f>
        <v>0</v>
      </c>
      <c r="I24" s="225">
        <f>$B$110*($B$74)</f>
        <v>0</v>
      </c>
      <c r="J24" s="28">
        <f t="shared" si="0"/>
        <v>0</v>
      </c>
      <c r="K24" s="28">
        <f t="shared" si="1"/>
        <v>0</v>
      </c>
      <c r="L24" s="108">
        <f t="shared" si="4"/>
        <v>0.5</v>
      </c>
      <c r="M24" s="30">
        <f t="shared" si="2"/>
        <v>0.5</v>
      </c>
      <c r="N24" s="28">
        <f t="shared" si="5"/>
        <v>0.375</v>
      </c>
      <c r="O24" s="28">
        <f t="shared" si="6"/>
        <v>0.375</v>
      </c>
      <c r="P24" s="28">
        <f t="shared" si="3"/>
        <v>0.75</v>
      </c>
      <c r="Q24" s="116">
        <f>PRODUCT(NodeProb_WLL3!C45:G45)</f>
        <v>0</v>
      </c>
      <c r="R24" s="116">
        <f t="shared" si="7"/>
        <v>0</v>
      </c>
      <c r="S24" s="295"/>
    </row>
    <row r="25" spans="1:21" x14ac:dyDescent="0.25">
      <c r="A25" s="297"/>
      <c r="B25">
        <v>23</v>
      </c>
      <c r="D25" s="119">
        <v>2</v>
      </c>
      <c r="E25">
        <v>3</v>
      </c>
      <c r="F25" s="224">
        <f>$B$108*($B$72)</f>
        <v>0.75</v>
      </c>
      <c r="G25" s="221">
        <f>$B$109*($B$73)</f>
        <v>0.16666666666666666</v>
      </c>
      <c r="H25" s="221">
        <f>$B$108*($B$73)</f>
        <v>0.16666666666666666</v>
      </c>
      <c r="I25" s="225">
        <f>$B$74</f>
        <v>0</v>
      </c>
      <c r="J25" s="28">
        <f t="shared" si="0"/>
        <v>0.58333333333333337</v>
      </c>
      <c r="K25" s="28">
        <f t="shared" si="1"/>
        <v>0</v>
      </c>
      <c r="L25" s="108">
        <f t="shared" si="4"/>
        <v>0.85714285714285721</v>
      </c>
      <c r="M25" s="30">
        <f t="shared" si="2"/>
        <v>0.14285714285714279</v>
      </c>
      <c r="N25" s="28">
        <f t="shared" si="5"/>
        <v>8.3333333333333329E-2</v>
      </c>
      <c r="O25" s="28">
        <f t="shared" si="6"/>
        <v>2.3809523809523808E-2</v>
      </c>
      <c r="P25" s="28">
        <f t="shared" si="3"/>
        <v>0.10714285714285714</v>
      </c>
      <c r="Q25" s="116">
        <f>PRODUCT(NodeProb_WLL3!C47:G47)</f>
        <v>5.070167638067484E-2</v>
      </c>
      <c r="R25" s="116">
        <f t="shared" si="7"/>
        <v>5.4323224693580184E-3</v>
      </c>
      <c r="S25" s="295"/>
    </row>
    <row r="26" spans="1:21" x14ac:dyDescent="0.25">
      <c r="A26" s="297"/>
      <c r="B26">
        <v>24</v>
      </c>
      <c r="C26" s="1"/>
      <c r="D26" s="119">
        <v>2</v>
      </c>
      <c r="E26">
        <v>3</v>
      </c>
      <c r="F26" s="226">
        <f>$B$108*($B$71)</f>
        <v>0.5</v>
      </c>
      <c r="G26" s="118">
        <f>$B$109*(1)</f>
        <v>1</v>
      </c>
      <c r="H26" s="118">
        <f>$B$108*($B$69)</f>
        <v>0</v>
      </c>
      <c r="I26" s="227">
        <f>$B$71</f>
        <v>0.5</v>
      </c>
      <c r="J26" s="28">
        <f t="shared" si="0"/>
        <v>0</v>
      </c>
      <c r="K26" s="28">
        <f t="shared" si="1"/>
        <v>0.5</v>
      </c>
      <c r="L26" s="108">
        <f t="shared" si="4"/>
        <v>0.5</v>
      </c>
      <c r="M26" s="30">
        <f t="shared" si="2"/>
        <v>0.5</v>
      </c>
      <c r="N26" s="28">
        <f t="shared" si="5"/>
        <v>0.25</v>
      </c>
      <c r="O26" s="28">
        <f t="shared" si="6"/>
        <v>0.25</v>
      </c>
      <c r="P26" s="28">
        <f t="shared" si="3"/>
        <v>0.5</v>
      </c>
      <c r="Q26" s="118">
        <f>PRODUCT(NodeProb_WLL3!C49:G49)</f>
        <v>5.9920162995342988E-2</v>
      </c>
      <c r="R26" s="116">
        <f t="shared" si="7"/>
        <v>2.9960081497671494E-2</v>
      </c>
      <c r="S26" s="295"/>
    </row>
    <row r="27" spans="1:21" x14ac:dyDescent="0.25">
      <c r="A27" s="297"/>
      <c r="B27" s="115">
        <v>25</v>
      </c>
      <c r="D27" s="115">
        <v>1</v>
      </c>
      <c r="E27" s="115">
        <v>3</v>
      </c>
      <c r="F27" s="222">
        <f>$B$107*($B$68)</f>
        <v>0.5</v>
      </c>
      <c r="G27" s="117">
        <f>$B$109*($B$73)</f>
        <v>0.16666666666666666</v>
      </c>
      <c r="H27" s="117">
        <f>$B$107*($B$73)</f>
        <v>0.16666666666666666</v>
      </c>
      <c r="I27" s="223">
        <f>0</f>
        <v>0</v>
      </c>
      <c r="J27" s="28">
        <f t="shared" si="0"/>
        <v>0.33333333333333337</v>
      </c>
      <c r="K27" s="28">
        <f t="shared" si="1"/>
        <v>0</v>
      </c>
      <c r="L27" s="108">
        <f t="shared" si="4"/>
        <v>0.75</v>
      </c>
      <c r="M27" s="30">
        <f t="shared" si="2"/>
        <v>0.25</v>
      </c>
      <c r="N27" s="28">
        <f t="shared" si="5"/>
        <v>8.3333333333333329E-2</v>
      </c>
      <c r="O27" s="28">
        <f t="shared" si="6"/>
        <v>4.1666666666666657E-2</v>
      </c>
      <c r="P27" s="28">
        <f t="shared" si="3"/>
        <v>0.12499999999999999</v>
      </c>
      <c r="Q27" s="116">
        <f>PRODUCT(NodeProb_WLL3!C51:G51)</f>
        <v>6.4711288861134586E-2</v>
      </c>
      <c r="R27" s="117">
        <f t="shared" si="7"/>
        <v>8.0889111076418215E-3</v>
      </c>
      <c r="S27" s="295"/>
      <c r="T27" s="115"/>
      <c r="U27" s="115"/>
    </row>
    <row r="28" spans="1:21" x14ac:dyDescent="0.25">
      <c r="A28" s="297"/>
      <c r="B28">
        <v>26</v>
      </c>
      <c r="D28">
        <v>1</v>
      </c>
      <c r="E28">
        <v>3</v>
      </c>
      <c r="F28" s="224">
        <f>$B$107*($B$71)</f>
        <v>0.5</v>
      </c>
      <c r="G28" s="221">
        <f>$B$109*($B$74)</f>
        <v>0</v>
      </c>
      <c r="H28" s="221">
        <f>$B$107*($B$74)</f>
        <v>0</v>
      </c>
      <c r="I28" s="225">
        <f>0</f>
        <v>0</v>
      </c>
      <c r="J28" s="28">
        <f t="shared" si="0"/>
        <v>0.5</v>
      </c>
      <c r="K28" s="28">
        <f t="shared" si="1"/>
        <v>0</v>
      </c>
      <c r="L28" s="108">
        <f t="shared" si="4"/>
        <v>1</v>
      </c>
      <c r="M28" s="30">
        <f t="shared" si="2"/>
        <v>0</v>
      </c>
      <c r="N28" s="28">
        <f t="shared" si="5"/>
        <v>0</v>
      </c>
      <c r="O28" s="28">
        <f t="shared" si="6"/>
        <v>0</v>
      </c>
      <c r="P28" s="28">
        <f t="shared" si="3"/>
        <v>0</v>
      </c>
      <c r="Q28" s="116">
        <f>PRODUCT(NodeProb_WLL3!C53:G53)</f>
        <v>2.5884515544453814E-3</v>
      </c>
      <c r="R28" s="116">
        <f t="shared" si="7"/>
        <v>0</v>
      </c>
      <c r="S28" s="295"/>
    </row>
    <row r="29" spans="1:21" x14ac:dyDescent="0.25">
      <c r="A29" s="297"/>
      <c r="B29">
        <v>27</v>
      </c>
      <c r="D29">
        <v>2</v>
      </c>
      <c r="E29">
        <v>4</v>
      </c>
      <c r="F29" s="224">
        <f>$B$108*(1)</f>
        <v>1</v>
      </c>
      <c r="G29" s="221">
        <f>$B$110*(1)</f>
        <v>1</v>
      </c>
      <c r="H29" s="221">
        <f>$B$108*($B$68)</f>
        <v>0.5</v>
      </c>
      <c r="I29" s="225">
        <f>$B$110*($B$68)</f>
        <v>0.5</v>
      </c>
      <c r="J29" s="28">
        <f t="shared" si="0"/>
        <v>0.5</v>
      </c>
      <c r="K29" s="28">
        <f t="shared" si="1"/>
        <v>0.5</v>
      </c>
      <c r="L29" s="108">
        <f t="shared" si="4"/>
        <v>0.5</v>
      </c>
      <c r="M29" s="30">
        <f t="shared" si="2"/>
        <v>0.5</v>
      </c>
      <c r="N29" s="28">
        <f t="shared" si="5"/>
        <v>0.25</v>
      </c>
      <c r="O29" s="28">
        <f t="shared" si="6"/>
        <v>0.25</v>
      </c>
      <c r="P29" s="28">
        <f t="shared" si="3"/>
        <v>0.5</v>
      </c>
      <c r="Q29" s="116">
        <f>PRODUCT(NodeProb_WLL3!C55:G55)</f>
        <v>3.6039210104201101E-2</v>
      </c>
      <c r="R29" s="116">
        <f t="shared" si="7"/>
        <v>1.8019605052100551E-2</v>
      </c>
      <c r="S29" s="295"/>
    </row>
    <row r="30" spans="1:21" x14ac:dyDescent="0.25">
      <c r="A30" s="297"/>
      <c r="B30">
        <v>28</v>
      </c>
      <c r="D30">
        <v>2</v>
      </c>
      <c r="E30">
        <v>4</v>
      </c>
      <c r="F30" s="224">
        <f>$B$108*(1)</f>
        <v>1</v>
      </c>
      <c r="G30" s="221">
        <f>$B$110*(1)</f>
        <v>1</v>
      </c>
      <c r="H30" s="221">
        <f>$B$108*($B$68)</f>
        <v>0.5</v>
      </c>
      <c r="I30" s="225">
        <f>$B$110*($B$68)</f>
        <v>0.5</v>
      </c>
      <c r="J30" s="28">
        <f t="shared" si="0"/>
        <v>0.5</v>
      </c>
      <c r="K30" s="28">
        <f t="shared" si="1"/>
        <v>0.5</v>
      </c>
      <c r="L30" s="108">
        <f t="shared" si="4"/>
        <v>0.5</v>
      </c>
      <c r="M30" s="30">
        <f t="shared" si="2"/>
        <v>0.5</v>
      </c>
      <c r="N30" s="28">
        <f t="shared" si="5"/>
        <v>0.25</v>
      </c>
      <c r="O30" s="28">
        <f t="shared" si="6"/>
        <v>0.25</v>
      </c>
      <c r="P30" s="28">
        <f t="shared" si="3"/>
        <v>0.5</v>
      </c>
      <c r="Q30" s="116">
        <f>PRODUCT(NodeProb_WLL3!C57:G57)</f>
        <v>3.6039210104201101E-2</v>
      </c>
      <c r="R30" s="116">
        <f t="shared" si="7"/>
        <v>1.8019605052100551E-2</v>
      </c>
      <c r="S30" s="295"/>
    </row>
    <row r="31" spans="1:21" x14ac:dyDescent="0.25">
      <c r="A31" s="297"/>
      <c r="B31">
        <v>29</v>
      </c>
      <c r="D31">
        <v>1</v>
      </c>
      <c r="E31">
        <v>3</v>
      </c>
      <c r="F31" s="224">
        <f>$B$107*($B$72)</f>
        <v>0.75</v>
      </c>
      <c r="G31" s="221">
        <f>$B$109*($B$72)</f>
        <v>0.75</v>
      </c>
      <c r="H31" s="221">
        <f>$B$107*($B$74)</f>
        <v>0</v>
      </c>
      <c r="I31" s="225">
        <f>$B$74</f>
        <v>0</v>
      </c>
      <c r="J31" s="28">
        <f t="shared" si="0"/>
        <v>0</v>
      </c>
      <c r="K31" s="28">
        <f t="shared" si="1"/>
        <v>0</v>
      </c>
      <c r="L31" s="108">
        <f t="shared" si="4"/>
        <v>0.5</v>
      </c>
      <c r="M31" s="30">
        <f t="shared" si="2"/>
        <v>0.5</v>
      </c>
      <c r="N31" s="28">
        <f t="shared" si="5"/>
        <v>0.375</v>
      </c>
      <c r="O31" s="28">
        <f t="shared" si="6"/>
        <v>0.375</v>
      </c>
      <c r="P31" s="28">
        <f t="shared" si="3"/>
        <v>0.75</v>
      </c>
      <c r="Q31" s="116">
        <f>PRODUCT(NodeProb_WLL3!C59:G59)</f>
        <v>0</v>
      </c>
      <c r="R31" s="116">
        <f t="shared" si="7"/>
        <v>0</v>
      </c>
      <c r="S31" s="295"/>
    </row>
    <row r="32" spans="1:21" x14ac:dyDescent="0.25">
      <c r="A32" s="297"/>
      <c r="B32">
        <v>30</v>
      </c>
      <c r="D32">
        <v>1</v>
      </c>
      <c r="E32">
        <v>3</v>
      </c>
      <c r="F32" s="224">
        <f>$B$107*($B$72)</f>
        <v>0.75</v>
      </c>
      <c r="G32" s="221">
        <f>$B$109*($B$72)</f>
        <v>0.75</v>
      </c>
      <c r="H32" s="221">
        <f>$B$107*($B$74)</f>
        <v>0</v>
      </c>
      <c r="I32" s="225">
        <f>$B$74</f>
        <v>0</v>
      </c>
      <c r="J32" s="28">
        <f t="shared" si="0"/>
        <v>0</v>
      </c>
      <c r="K32" s="28">
        <f t="shared" si="1"/>
        <v>0</v>
      </c>
      <c r="L32" s="108">
        <f t="shared" si="4"/>
        <v>0.5</v>
      </c>
      <c r="M32" s="30">
        <f t="shared" si="2"/>
        <v>0.5</v>
      </c>
      <c r="N32" s="28">
        <f t="shared" si="5"/>
        <v>0.375</v>
      </c>
      <c r="O32" s="28">
        <f t="shared" si="6"/>
        <v>0.375</v>
      </c>
      <c r="P32" s="28">
        <f t="shared" si="3"/>
        <v>0.75</v>
      </c>
      <c r="Q32" s="116">
        <f>PRODUCT(NodeProb_WLL3!C61:G61)</f>
        <v>0</v>
      </c>
      <c r="R32" s="116">
        <f t="shared" si="7"/>
        <v>0</v>
      </c>
      <c r="S32" s="295"/>
    </row>
    <row r="33" spans="1:21" x14ac:dyDescent="0.25">
      <c r="A33" s="297"/>
      <c r="B33">
        <v>31</v>
      </c>
      <c r="D33" s="119">
        <v>2</v>
      </c>
      <c r="E33">
        <v>4</v>
      </c>
      <c r="F33" s="224">
        <f>$B$108*($B$72)</f>
        <v>0.75</v>
      </c>
      <c r="G33" s="221">
        <f>$B$110*($B$73)</f>
        <v>0.16666666666666666</v>
      </c>
      <c r="H33" s="221">
        <f>$B$108*($B$73)</f>
        <v>0.16666666666666666</v>
      </c>
      <c r="I33" s="225">
        <f>$B$110*($B$74)</f>
        <v>0</v>
      </c>
      <c r="J33" s="28">
        <f t="shared" si="0"/>
        <v>0.58333333333333337</v>
      </c>
      <c r="K33" s="28">
        <f t="shared" si="1"/>
        <v>0</v>
      </c>
      <c r="L33" s="108">
        <f t="shared" si="4"/>
        <v>0.85714285714285721</v>
      </c>
      <c r="M33" s="30">
        <f t="shared" si="2"/>
        <v>0.14285714285714279</v>
      </c>
      <c r="N33" s="28">
        <f t="shared" si="5"/>
        <v>8.3333333333333329E-2</v>
      </c>
      <c r="O33" s="28">
        <f t="shared" si="6"/>
        <v>2.3809523809523808E-2</v>
      </c>
      <c r="P33" s="28">
        <f t="shared" si="3"/>
        <v>0.10714285714285714</v>
      </c>
      <c r="Q33" s="116">
        <f>PRODUCT(NodeProb_WLL3!C63:G63)</f>
        <v>5.070167638067484E-2</v>
      </c>
      <c r="R33" s="116">
        <f t="shared" si="7"/>
        <v>5.4323224693580184E-3</v>
      </c>
      <c r="S33" s="295"/>
    </row>
    <row r="34" spans="1:21" x14ac:dyDescent="0.25">
      <c r="A34" s="297"/>
      <c r="B34">
        <v>32</v>
      </c>
      <c r="D34" s="119">
        <v>2</v>
      </c>
      <c r="E34">
        <v>4</v>
      </c>
      <c r="F34" s="224">
        <f>$B$108*($B$71)</f>
        <v>0.5</v>
      </c>
      <c r="G34" s="221">
        <f>$B$110*(1)</f>
        <v>1</v>
      </c>
      <c r="H34" s="221">
        <f>$B$108*($B$69)</f>
        <v>0</v>
      </c>
      <c r="I34" s="225">
        <f>$B$110*($B$71)</f>
        <v>0.5</v>
      </c>
      <c r="J34" s="28">
        <f t="shared" si="0"/>
        <v>0</v>
      </c>
      <c r="K34" s="28">
        <f t="shared" si="1"/>
        <v>0.5</v>
      </c>
      <c r="L34" s="108">
        <f t="shared" si="4"/>
        <v>0.5</v>
      </c>
      <c r="M34" s="30">
        <f t="shared" si="2"/>
        <v>0.5</v>
      </c>
      <c r="N34" s="28">
        <f t="shared" si="5"/>
        <v>0.25</v>
      </c>
      <c r="O34" s="28">
        <f t="shared" si="6"/>
        <v>0.25</v>
      </c>
      <c r="P34" s="28">
        <f t="shared" si="3"/>
        <v>0.5</v>
      </c>
      <c r="Q34" s="116">
        <f>PRODUCT(NodeProb_WLL3!C65:G65)</f>
        <v>5.9920162995342988E-2</v>
      </c>
      <c r="R34" s="116">
        <f t="shared" si="7"/>
        <v>2.9960081497671494E-2</v>
      </c>
      <c r="S34" s="296"/>
    </row>
    <row r="35" spans="1:21" x14ac:dyDescent="0.25">
      <c r="A35" s="297" t="s">
        <v>56</v>
      </c>
      <c r="B35" s="115">
        <v>33</v>
      </c>
      <c r="C35" s="115"/>
      <c r="D35" s="115">
        <v>1</v>
      </c>
      <c r="E35" s="115">
        <v>3</v>
      </c>
      <c r="F35" s="222">
        <f>$B$107*($L$3*1+$M$3*1)</f>
        <v>1</v>
      </c>
      <c r="G35" s="117">
        <f>$B$109*($L$4*$B$71+$M$4*$B$72)</f>
        <v>0.5</v>
      </c>
      <c r="H35" s="117">
        <f>$B$107*($L$4*$B$71+$M$4*$B$72)</f>
        <v>0.5</v>
      </c>
      <c r="I35" s="223">
        <f>$L$3*$B$69+$M$3*$B$73</f>
        <v>4.1666666666666664E-2</v>
      </c>
      <c r="J35" s="28">
        <f t="shared" si="0"/>
        <v>0.54166666666666674</v>
      </c>
      <c r="K35" s="28">
        <f t="shared" si="1"/>
        <v>4.1666666666666664E-2</v>
      </c>
      <c r="L35" s="108">
        <f t="shared" si="4"/>
        <v>0.54166666666666674</v>
      </c>
      <c r="M35" s="30">
        <f t="shared" si="2"/>
        <v>0.45833333333333326</v>
      </c>
      <c r="N35" s="28">
        <f t="shared" si="5"/>
        <v>0.22916666666666666</v>
      </c>
      <c r="O35" s="28">
        <f t="shared" si="6"/>
        <v>0.21006944444444442</v>
      </c>
      <c r="P35" s="28">
        <f t="shared" si="3"/>
        <v>0.43923611111111105</v>
      </c>
      <c r="Q35" s="117">
        <f>PRODUCT(NodeProb_WLL3!D3:G3)</f>
        <v>6.729974041557997E-2</v>
      </c>
      <c r="R35" s="117">
        <f t="shared" si="7"/>
        <v>2.9560476258926615E-2</v>
      </c>
      <c r="S35" s="298">
        <f>SUM(R35:R50)</f>
        <v>0.12377299700450736</v>
      </c>
      <c r="T35" s="115"/>
      <c r="U35" s="115"/>
    </row>
    <row r="36" spans="1:21" x14ac:dyDescent="0.25">
      <c r="A36" s="297"/>
      <c r="B36">
        <v>34</v>
      </c>
      <c r="D36" s="119">
        <v>2</v>
      </c>
      <c r="E36">
        <v>4</v>
      </c>
      <c r="F36" s="224">
        <f>$B$108*($L$5*$B$69+$M$5*$B$69)</f>
        <v>0</v>
      </c>
      <c r="G36" s="221">
        <f>$B$110*($L$6*$B$69+$M$6*$B$69)</f>
        <v>0</v>
      </c>
      <c r="H36" s="221">
        <f>$B$108*($L$6*0+$M$6*0)</f>
        <v>0</v>
      </c>
      <c r="I36" s="225">
        <f>$B$110*($L$5*0+$M$5*0)</f>
        <v>0</v>
      </c>
      <c r="J36" s="28">
        <f t="shared" si="0"/>
        <v>0</v>
      </c>
      <c r="K36" s="28">
        <f t="shared" si="1"/>
        <v>0</v>
      </c>
      <c r="L36" s="108">
        <f t="shared" si="4"/>
        <v>0.5</v>
      </c>
      <c r="M36" s="30">
        <f t="shared" si="2"/>
        <v>0.5</v>
      </c>
      <c r="N36" s="28">
        <f t="shared" si="5"/>
        <v>0</v>
      </c>
      <c r="O36" s="28">
        <f t="shared" si="6"/>
        <v>0</v>
      </c>
      <c r="P36" s="28">
        <f t="shared" si="3"/>
        <v>0</v>
      </c>
      <c r="Q36" s="116">
        <f>PRODUCT(NodeProb_WLL3!D7:G7)</f>
        <v>7.2078420208402202E-2</v>
      </c>
      <c r="R36" s="116">
        <f t="shared" si="7"/>
        <v>0</v>
      </c>
      <c r="S36" s="295"/>
    </row>
    <row r="37" spans="1:21" x14ac:dyDescent="0.25">
      <c r="A37" s="297"/>
      <c r="B37">
        <v>35</v>
      </c>
      <c r="D37" s="119">
        <v>1</v>
      </c>
      <c r="E37">
        <v>3</v>
      </c>
      <c r="F37" s="224">
        <f>$B$107*($L$7*$B$72+$M$7*$B$72)</f>
        <v>0.75</v>
      </c>
      <c r="G37" s="221">
        <f>$B$109*($L$8*$B$72+$M$8*$B$72)</f>
        <v>0.75</v>
      </c>
      <c r="H37" s="221">
        <f>$B$107*($L$8*$B$74+$M$8*$B$74)</f>
        <v>0</v>
      </c>
      <c r="I37" s="225">
        <f>$L$7*$B$74+$M$7*$B$74</f>
        <v>0</v>
      </c>
      <c r="J37" s="28">
        <f t="shared" si="0"/>
        <v>0</v>
      </c>
      <c r="K37" s="28">
        <f t="shared" si="1"/>
        <v>0</v>
      </c>
      <c r="L37" s="108">
        <f t="shared" si="4"/>
        <v>0.5</v>
      </c>
      <c r="M37" s="30">
        <f t="shared" si="2"/>
        <v>0.5</v>
      </c>
      <c r="N37" s="28">
        <f t="shared" si="5"/>
        <v>0.375</v>
      </c>
      <c r="O37" s="28">
        <f t="shared" si="6"/>
        <v>0.375</v>
      </c>
      <c r="P37" s="28">
        <f t="shared" si="3"/>
        <v>0.75</v>
      </c>
      <c r="Q37" s="116">
        <f>PRODUCT(NodeProb_WLL3!D11:G11)</f>
        <v>0</v>
      </c>
      <c r="R37" s="116">
        <f t="shared" si="7"/>
        <v>0</v>
      </c>
      <c r="S37" s="295"/>
    </row>
    <row r="38" spans="1:21" x14ac:dyDescent="0.25">
      <c r="A38" s="297"/>
      <c r="B38" s="1">
        <v>36</v>
      </c>
      <c r="C38" s="1"/>
      <c r="D38" s="121">
        <v>2</v>
      </c>
      <c r="E38" s="1">
        <v>4</v>
      </c>
      <c r="F38" s="226">
        <f>$B$108*($L$9*$B$74+$M$9*$B$73)</f>
        <v>2.3809523809523798E-2</v>
      </c>
      <c r="G38" s="118">
        <f>$B$110*($L$10*$B$71+$M$10*$B$68)</f>
        <v>0.5</v>
      </c>
      <c r="H38" s="118">
        <f>$B$108*($L$10*0+$M$10*0)</f>
        <v>0</v>
      </c>
      <c r="I38" s="227">
        <f>$B$110*($L$9*$B$74+$M$9*$B$73)</f>
        <v>2.3809523809523798E-2</v>
      </c>
      <c r="J38" s="28">
        <f t="shared" si="0"/>
        <v>0</v>
      </c>
      <c r="K38" s="28">
        <f t="shared" si="1"/>
        <v>0.47619047619047622</v>
      </c>
      <c r="L38" s="108">
        <f t="shared" si="4"/>
        <v>2.4999999999999988E-2</v>
      </c>
      <c r="M38" s="30">
        <f t="shared" si="2"/>
        <v>0.97499999999999998</v>
      </c>
      <c r="N38" s="28">
        <f t="shared" si="5"/>
        <v>5.9523809523809464E-4</v>
      </c>
      <c r="O38" s="28">
        <f t="shared" si="6"/>
        <v>1.1904761904761899E-2</v>
      </c>
      <c r="P38" s="28">
        <f t="shared" si="3"/>
        <v>1.2499999999999994E-2</v>
      </c>
      <c r="Q38" s="118">
        <f>PRODUCT(NodeProb_WLL3!D15:G15)</f>
        <v>0.11062183937601783</v>
      </c>
      <c r="R38" s="118">
        <f t="shared" si="7"/>
        <v>1.3827729922002222E-3</v>
      </c>
      <c r="S38" s="295"/>
      <c r="T38" s="1"/>
      <c r="U38" s="1"/>
    </row>
    <row r="39" spans="1:21" x14ac:dyDescent="0.25">
      <c r="A39" s="297"/>
      <c r="B39">
        <v>37</v>
      </c>
      <c r="D39">
        <v>1</v>
      </c>
      <c r="E39">
        <v>4</v>
      </c>
      <c r="F39" s="222">
        <f>$B$107*($L$3*1+$M$3*1)</f>
        <v>1</v>
      </c>
      <c r="G39" s="117">
        <f>$B$110*($L$4*$B$71+$M$4*$B$72)</f>
        <v>0.5</v>
      </c>
      <c r="H39" s="117">
        <f>$B$107*($L$4*$B$71+$M$4*$B$72)</f>
        <v>0.5</v>
      </c>
      <c r="I39" s="223">
        <f>$B$110*($L$3*$B$69+$M$3*$B$73)</f>
        <v>4.1666666666666664E-2</v>
      </c>
      <c r="J39" s="28">
        <f t="shared" si="0"/>
        <v>0.54166666666666674</v>
      </c>
      <c r="K39" s="28">
        <f t="shared" si="1"/>
        <v>4.1666666666666664E-2</v>
      </c>
      <c r="L39" s="108">
        <f t="shared" si="4"/>
        <v>0.54166666666666674</v>
      </c>
      <c r="M39" s="30">
        <f t="shared" si="2"/>
        <v>0.45833333333333326</v>
      </c>
      <c r="N39" s="28">
        <f t="shared" si="5"/>
        <v>0.22916666666666666</v>
      </c>
      <c r="O39" s="28">
        <f t="shared" si="6"/>
        <v>0.21006944444444442</v>
      </c>
      <c r="P39" s="28">
        <f t="shared" si="3"/>
        <v>0.43923611111111105</v>
      </c>
      <c r="Q39" s="116">
        <f>PRODUCT(NodeProb_WLL3!D19:G19)</f>
        <v>6.729974041557997E-2</v>
      </c>
      <c r="R39" s="116">
        <f t="shared" si="7"/>
        <v>2.9560476258926615E-2</v>
      </c>
      <c r="S39" s="295"/>
    </row>
    <row r="40" spans="1:21" x14ac:dyDescent="0.25">
      <c r="A40" s="297"/>
      <c r="B40">
        <v>38</v>
      </c>
      <c r="D40" s="119">
        <v>2</v>
      </c>
      <c r="E40">
        <v>3</v>
      </c>
      <c r="F40" s="224">
        <f>$B$108*($L$5*$B$69+$M$5*$B$69)</f>
        <v>0</v>
      </c>
      <c r="G40" s="221">
        <f>$B$109*($L$6*$B$69+$M$6*$B$69)</f>
        <v>0</v>
      </c>
      <c r="H40" s="221">
        <f>$B$108*($L$6*0+$M$6*0)</f>
        <v>0</v>
      </c>
      <c r="I40" s="225">
        <f>$L$5*0+$M$5*0</f>
        <v>0</v>
      </c>
      <c r="J40" s="28">
        <f t="shared" si="0"/>
        <v>0</v>
      </c>
      <c r="K40" s="28">
        <f t="shared" si="1"/>
        <v>0</v>
      </c>
      <c r="L40" s="108">
        <f t="shared" si="4"/>
        <v>0.5</v>
      </c>
      <c r="M40" s="30">
        <f t="shared" si="2"/>
        <v>0.5</v>
      </c>
      <c r="N40" s="28">
        <f t="shared" si="5"/>
        <v>0</v>
      </c>
      <c r="O40" s="28">
        <f t="shared" si="6"/>
        <v>0</v>
      </c>
      <c r="P40" s="28">
        <f t="shared" si="3"/>
        <v>0</v>
      </c>
      <c r="Q40" s="116">
        <f>PRODUCT(NodeProb_WLL3!D23:G23)</f>
        <v>7.2078420208402202E-2</v>
      </c>
      <c r="R40" s="116">
        <f t="shared" si="7"/>
        <v>0</v>
      </c>
      <c r="S40" s="295"/>
    </row>
    <row r="41" spans="1:21" x14ac:dyDescent="0.25">
      <c r="A41" s="297"/>
      <c r="B41">
        <v>39</v>
      </c>
      <c r="D41" s="119">
        <v>1</v>
      </c>
      <c r="E41">
        <v>4</v>
      </c>
      <c r="F41" s="224">
        <f>$B$107*($L$7*$B$72+$M$7*$B$72)</f>
        <v>0.75</v>
      </c>
      <c r="G41" s="221">
        <f>$B$110*($L$8*$B$72+$M$8*$B$72)</f>
        <v>0.75</v>
      </c>
      <c r="H41" s="221">
        <f>$B$107*($L$8*$B$74+$M$8*$B$74)</f>
        <v>0</v>
      </c>
      <c r="I41" s="225">
        <f>$B$110*($L$7*$B$74+$M$7*$B$74)</f>
        <v>0</v>
      </c>
      <c r="J41" s="28">
        <f t="shared" si="0"/>
        <v>0</v>
      </c>
      <c r="K41" s="28">
        <f t="shared" si="1"/>
        <v>0</v>
      </c>
      <c r="L41" s="108">
        <f t="shared" si="4"/>
        <v>0.5</v>
      </c>
      <c r="M41" s="30">
        <f t="shared" si="2"/>
        <v>0.5</v>
      </c>
      <c r="N41" s="28">
        <f t="shared" si="5"/>
        <v>0.375</v>
      </c>
      <c r="O41" s="28">
        <f t="shared" si="6"/>
        <v>0.375</v>
      </c>
      <c r="P41" s="28">
        <f t="shared" si="3"/>
        <v>0.75</v>
      </c>
      <c r="Q41" s="116">
        <f>PRODUCT(NodeProb_WLL3!D27:G27)</f>
        <v>0</v>
      </c>
      <c r="R41" s="116">
        <f t="shared" si="7"/>
        <v>0</v>
      </c>
      <c r="S41" s="295"/>
    </row>
    <row r="42" spans="1:21" x14ac:dyDescent="0.25">
      <c r="A42" s="297"/>
      <c r="B42" s="1">
        <v>40</v>
      </c>
      <c r="C42" s="1"/>
      <c r="D42" s="121">
        <v>2</v>
      </c>
      <c r="E42" s="1">
        <v>3</v>
      </c>
      <c r="F42" s="226">
        <f>$B$108*($L$9*$B$74+$M$9*$B$73)</f>
        <v>2.3809523809523798E-2</v>
      </c>
      <c r="G42" s="118">
        <f>$B$109*($L$10*$B$71+$M$10*$B$68)</f>
        <v>0.5</v>
      </c>
      <c r="H42" s="118">
        <f>$B$108*($L$10*0+$M$10*0)</f>
        <v>0</v>
      </c>
      <c r="I42" s="227">
        <f>$L$9*$B$74+$M$9*$B$73</f>
        <v>2.3809523809523798E-2</v>
      </c>
      <c r="J42" s="28">
        <f t="shared" si="0"/>
        <v>0</v>
      </c>
      <c r="K42" s="28">
        <f t="shared" si="1"/>
        <v>0.47619047619047622</v>
      </c>
      <c r="L42" s="108">
        <f t="shared" si="4"/>
        <v>2.4999999999999988E-2</v>
      </c>
      <c r="M42" s="30">
        <f t="shared" si="2"/>
        <v>0.97499999999999998</v>
      </c>
      <c r="N42" s="28">
        <f t="shared" si="5"/>
        <v>5.9523809523809464E-4</v>
      </c>
      <c r="O42" s="28">
        <f t="shared" si="6"/>
        <v>1.1904761904761899E-2</v>
      </c>
      <c r="P42" s="28">
        <f t="shared" si="3"/>
        <v>1.2499999999999994E-2</v>
      </c>
      <c r="Q42" s="118">
        <f>PRODUCT(NodeProb_WLL3!D31:G31)</f>
        <v>0.11062183937601783</v>
      </c>
      <c r="R42" s="118">
        <f t="shared" si="7"/>
        <v>1.3827729922002222E-3</v>
      </c>
      <c r="S42" s="295"/>
      <c r="T42" s="1"/>
      <c r="U42" s="1"/>
    </row>
    <row r="43" spans="1:21" x14ac:dyDescent="0.25">
      <c r="A43" s="297"/>
      <c r="B43">
        <v>41</v>
      </c>
      <c r="D43">
        <v>2</v>
      </c>
      <c r="E43" s="115">
        <v>3</v>
      </c>
      <c r="F43" s="222">
        <f>$B$108*($L$3*1+$M$3*1)</f>
        <v>1</v>
      </c>
      <c r="G43" s="117">
        <f>$B$109*($L$4*$B$71+$M$4*$B$72)</f>
        <v>0.5</v>
      </c>
      <c r="H43" s="117">
        <f>$B$108*($L$4*$B$71+$M$4*$B$72)</f>
        <v>0.5</v>
      </c>
      <c r="I43" s="223">
        <f>$L$3*$B$69+$M$3*$B$73</f>
        <v>4.1666666666666664E-2</v>
      </c>
      <c r="J43" s="28">
        <f t="shared" si="0"/>
        <v>0.54166666666666674</v>
      </c>
      <c r="K43" s="28">
        <f t="shared" si="1"/>
        <v>4.1666666666666664E-2</v>
      </c>
      <c r="L43" s="108">
        <f t="shared" si="4"/>
        <v>0.54166666666666674</v>
      </c>
      <c r="M43" s="30">
        <f t="shared" si="2"/>
        <v>0.45833333333333326</v>
      </c>
      <c r="N43" s="28">
        <f t="shared" si="5"/>
        <v>0.22916666666666666</v>
      </c>
      <c r="O43" s="28">
        <f t="shared" si="6"/>
        <v>0.21006944444444442</v>
      </c>
      <c r="P43" s="28">
        <f t="shared" si="3"/>
        <v>0.43923611111111105</v>
      </c>
      <c r="Q43" s="116">
        <f>PRODUCT(NodeProb_WLL3!D35:G35)</f>
        <v>6.729974041557997E-2</v>
      </c>
      <c r="R43" s="116">
        <f t="shared" si="7"/>
        <v>2.9560476258926615E-2</v>
      </c>
      <c r="S43" s="295"/>
    </row>
    <row r="44" spans="1:21" x14ac:dyDescent="0.25">
      <c r="A44" s="297"/>
      <c r="B44">
        <v>42</v>
      </c>
      <c r="D44" s="119">
        <v>1</v>
      </c>
      <c r="E44">
        <v>4</v>
      </c>
      <c r="F44" s="224">
        <f>$B$107*($L$5*$B$69+$M$5*$B$69)</f>
        <v>0</v>
      </c>
      <c r="G44" s="221">
        <f>$B$110*($L$6*$B$69+$M$6*$B$69)</f>
        <v>0</v>
      </c>
      <c r="H44" s="221">
        <f>$B$107*($L$6*0+$M$6*0)</f>
        <v>0</v>
      </c>
      <c r="I44" s="225">
        <f>$B$110*($L$5*0+$M$5*0)</f>
        <v>0</v>
      </c>
      <c r="J44" s="28">
        <f t="shared" si="0"/>
        <v>0</v>
      </c>
      <c r="K44" s="28">
        <f t="shared" si="1"/>
        <v>0</v>
      </c>
      <c r="L44" s="108">
        <f t="shared" si="4"/>
        <v>0.5</v>
      </c>
      <c r="M44" s="30">
        <f t="shared" si="2"/>
        <v>0.5</v>
      </c>
      <c r="N44" s="28">
        <f t="shared" si="5"/>
        <v>0</v>
      </c>
      <c r="O44" s="28">
        <f t="shared" si="6"/>
        <v>0</v>
      </c>
      <c r="P44" s="28">
        <f t="shared" si="3"/>
        <v>0</v>
      </c>
      <c r="Q44" s="116">
        <f>PRODUCT(NodeProb_WLL3!D39:G39)</f>
        <v>7.2078420208402202E-2</v>
      </c>
      <c r="R44" s="116">
        <f t="shared" si="7"/>
        <v>0</v>
      </c>
      <c r="S44" s="295"/>
    </row>
    <row r="45" spans="1:21" x14ac:dyDescent="0.25">
      <c r="A45" s="297"/>
      <c r="B45">
        <v>43</v>
      </c>
      <c r="D45" s="119">
        <v>2</v>
      </c>
      <c r="E45">
        <v>3</v>
      </c>
      <c r="F45" s="224">
        <f>$B$108*($L$7*$B$72+$M$7*$B$72)</f>
        <v>0.75</v>
      </c>
      <c r="G45" s="221">
        <f>$B$109*($L$8*$B$72+$M$8*$B$72)</f>
        <v>0.75</v>
      </c>
      <c r="H45" s="221">
        <f>$B$108*($L$8*$B$74+$M$8*$B$74)</f>
        <v>0</v>
      </c>
      <c r="I45" s="225">
        <f>$L$7*$B$74+$M$7*$B$74</f>
        <v>0</v>
      </c>
      <c r="J45" s="28">
        <f t="shared" si="0"/>
        <v>0</v>
      </c>
      <c r="K45" s="28">
        <f t="shared" si="1"/>
        <v>0</v>
      </c>
      <c r="L45" s="108">
        <f t="shared" si="4"/>
        <v>0.5</v>
      </c>
      <c r="M45" s="30">
        <f t="shared" si="2"/>
        <v>0.5</v>
      </c>
      <c r="N45" s="28">
        <f t="shared" si="5"/>
        <v>0.375</v>
      </c>
      <c r="O45" s="28">
        <f t="shared" si="6"/>
        <v>0.375</v>
      </c>
      <c r="P45" s="28">
        <f t="shared" si="3"/>
        <v>0.75</v>
      </c>
      <c r="Q45" s="116">
        <f>PRODUCT(NodeProb_WLL3!D43:G43)</f>
        <v>0</v>
      </c>
      <c r="R45" s="116">
        <f t="shared" si="7"/>
        <v>0</v>
      </c>
      <c r="S45" s="295"/>
    </row>
    <row r="46" spans="1:21" x14ac:dyDescent="0.25">
      <c r="A46" s="297"/>
      <c r="B46">
        <v>44</v>
      </c>
      <c r="D46" s="119">
        <v>1</v>
      </c>
      <c r="E46" s="1">
        <v>4</v>
      </c>
      <c r="F46" s="226">
        <f>$B$107*($L$9*$B$74+$M$9*$B$73)</f>
        <v>2.3809523809523798E-2</v>
      </c>
      <c r="G46" s="118">
        <f>$B$110*($L$10*$B$71+$M$10*$B$68)</f>
        <v>0.5</v>
      </c>
      <c r="H46" s="118">
        <f>$B$107*($L$10*0+$M$10*0)</f>
        <v>0</v>
      </c>
      <c r="I46" s="227">
        <f>$B$110*($L$9*$B$74+$M$9*$B$73)</f>
        <v>2.3809523809523798E-2</v>
      </c>
      <c r="J46" s="28">
        <f t="shared" si="0"/>
        <v>0</v>
      </c>
      <c r="K46" s="28">
        <f t="shared" si="1"/>
        <v>0.47619047619047622</v>
      </c>
      <c r="L46" s="108">
        <f t="shared" si="4"/>
        <v>2.4999999999999988E-2</v>
      </c>
      <c r="M46" s="30">
        <f t="shared" si="2"/>
        <v>0.97499999999999998</v>
      </c>
      <c r="N46" s="28">
        <f t="shared" si="5"/>
        <v>5.9523809523809464E-4</v>
      </c>
      <c r="O46" s="28">
        <f t="shared" si="6"/>
        <v>1.1904761904761899E-2</v>
      </c>
      <c r="P46" s="28">
        <f t="shared" si="3"/>
        <v>1.2499999999999994E-2</v>
      </c>
      <c r="Q46" s="118">
        <f>PRODUCT(NodeProb_WLL3!D47:G47)</f>
        <v>0.11062183937601783</v>
      </c>
      <c r="R46" s="116">
        <f t="shared" si="7"/>
        <v>1.3827729922002222E-3</v>
      </c>
      <c r="S46" s="295"/>
    </row>
    <row r="47" spans="1:21" x14ac:dyDescent="0.25">
      <c r="A47" s="297"/>
      <c r="B47" s="115">
        <v>45</v>
      </c>
      <c r="C47" s="115"/>
      <c r="D47" s="115">
        <v>2</v>
      </c>
      <c r="E47">
        <v>4</v>
      </c>
      <c r="F47" s="222">
        <f>$B$108*($L$3*1+$M$3*1)</f>
        <v>1</v>
      </c>
      <c r="G47" s="117">
        <f>$B$110*($L$4*$B$71+$M$4*$B$72)</f>
        <v>0.5</v>
      </c>
      <c r="H47" s="117">
        <f>$B$108*($L$4*$B$71+$M$4*$B$72)</f>
        <v>0.5</v>
      </c>
      <c r="I47" s="223">
        <f>$B$110*($L$3*$B$69+$M$3*$B$73)</f>
        <v>4.1666666666666664E-2</v>
      </c>
      <c r="J47" s="28">
        <f t="shared" si="0"/>
        <v>0.54166666666666674</v>
      </c>
      <c r="K47" s="28">
        <f t="shared" si="1"/>
        <v>4.1666666666666664E-2</v>
      </c>
      <c r="L47" s="108">
        <f t="shared" si="4"/>
        <v>0.54166666666666674</v>
      </c>
      <c r="M47" s="30">
        <f t="shared" si="2"/>
        <v>0.45833333333333326</v>
      </c>
      <c r="N47" s="28">
        <f t="shared" si="5"/>
        <v>0.22916666666666666</v>
      </c>
      <c r="O47" s="28">
        <f t="shared" si="6"/>
        <v>0.21006944444444442</v>
      </c>
      <c r="P47" s="28">
        <f t="shared" si="3"/>
        <v>0.43923611111111105</v>
      </c>
      <c r="Q47" s="116">
        <f>PRODUCT(NodeProb_WLL3!D51:G51)</f>
        <v>6.729974041557997E-2</v>
      </c>
      <c r="R47" s="117">
        <f t="shared" si="7"/>
        <v>2.9560476258926615E-2</v>
      </c>
      <c r="S47" s="295"/>
      <c r="T47" s="115"/>
      <c r="U47" s="115"/>
    </row>
    <row r="48" spans="1:21" x14ac:dyDescent="0.25">
      <c r="A48" s="297"/>
      <c r="B48">
        <v>46</v>
      </c>
      <c r="D48" s="119">
        <v>1</v>
      </c>
      <c r="E48">
        <v>3</v>
      </c>
      <c r="F48" s="224">
        <f>$B$107*($L$5*$B$69+$M$5*$B$69)</f>
        <v>0</v>
      </c>
      <c r="G48" s="221">
        <f>$B$109*($L$6*$B$69+$M$6*$B$69)</f>
        <v>0</v>
      </c>
      <c r="H48" s="221">
        <f>$B$107*($L$6*0+$M$6*0)</f>
        <v>0</v>
      </c>
      <c r="I48" s="225">
        <f>$L$5*0+$M$5*0</f>
        <v>0</v>
      </c>
      <c r="J48" s="28">
        <f t="shared" si="0"/>
        <v>0</v>
      </c>
      <c r="K48" s="28">
        <f t="shared" si="1"/>
        <v>0</v>
      </c>
      <c r="L48" s="108">
        <f t="shared" si="4"/>
        <v>0.5</v>
      </c>
      <c r="M48" s="30">
        <f t="shared" si="2"/>
        <v>0.5</v>
      </c>
      <c r="N48" s="28">
        <f t="shared" si="5"/>
        <v>0</v>
      </c>
      <c r="O48" s="28">
        <f t="shared" si="6"/>
        <v>0</v>
      </c>
      <c r="P48" s="28">
        <f t="shared" si="3"/>
        <v>0</v>
      </c>
      <c r="Q48" s="116">
        <f>PRODUCT(NodeProb_WLL3!D55:G55)</f>
        <v>7.2078420208402202E-2</v>
      </c>
      <c r="R48" s="116">
        <f t="shared" si="7"/>
        <v>0</v>
      </c>
      <c r="S48" s="295"/>
    </row>
    <row r="49" spans="1:21" x14ac:dyDescent="0.25">
      <c r="A49" s="297"/>
      <c r="B49">
        <v>47</v>
      </c>
      <c r="D49" s="119">
        <v>2</v>
      </c>
      <c r="E49">
        <v>4</v>
      </c>
      <c r="F49" s="224">
        <f>$B$108*($L$7*$B$72+$M$7*$B$72)</f>
        <v>0.75</v>
      </c>
      <c r="G49" s="221">
        <f>$B$110*($L$8*$B$72+$M$8*$B$72)</f>
        <v>0.75</v>
      </c>
      <c r="H49" s="221">
        <f>$B$108*($L$8*$B$74+$M$8*$B$74)</f>
        <v>0</v>
      </c>
      <c r="I49" s="225">
        <f>$B$110*($L$7*$B$74+$M$7*$B$74)</f>
        <v>0</v>
      </c>
      <c r="J49" s="28">
        <f t="shared" si="0"/>
        <v>0</v>
      </c>
      <c r="K49" s="28">
        <f t="shared" si="1"/>
        <v>0</v>
      </c>
      <c r="L49" s="108">
        <f t="shared" si="4"/>
        <v>0.5</v>
      </c>
      <c r="M49" s="30">
        <f t="shared" si="2"/>
        <v>0.5</v>
      </c>
      <c r="N49" s="28">
        <f t="shared" si="5"/>
        <v>0.375</v>
      </c>
      <c r="O49" s="28">
        <f t="shared" si="6"/>
        <v>0.375</v>
      </c>
      <c r="P49" s="28">
        <f t="shared" si="3"/>
        <v>0.75</v>
      </c>
      <c r="Q49" s="116">
        <f>PRODUCT(NodeProb_WLL3!D59:G59)</f>
        <v>0</v>
      </c>
      <c r="R49" s="116">
        <f t="shared" si="7"/>
        <v>0</v>
      </c>
      <c r="S49" s="295"/>
    </row>
    <row r="50" spans="1:21" x14ac:dyDescent="0.25">
      <c r="A50" s="297"/>
      <c r="B50">
        <v>48</v>
      </c>
      <c r="D50" s="119">
        <v>1</v>
      </c>
      <c r="E50" s="1">
        <v>3</v>
      </c>
      <c r="F50" s="226">
        <f>$B$107*($L$9*$B$74+$M$9*$B$73)</f>
        <v>2.3809523809523798E-2</v>
      </c>
      <c r="G50" s="118">
        <f>$B$109*($L$10*$B$71+$M$10*$B$68)</f>
        <v>0.5</v>
      </c>
      <c r="H50" s="118">
        <f>$B$107*($L$10*0+$M$10*0)</f>
        <v>0</v>
      </c>
      <c r="I50" s="227">
        <f>$L$9*$B$74+$M$9*$B$73</f>
        <v>2.3809523809523798E-2</v>
      </c>
      <c r="J50" s="28">
        <f t="shared" si="0"/>
        <v>0</v>
      </c>
      <c r="K50" s="28">
        <f t="shared" si="1"/>
        <v>0.47619047619047622</v>
      </c>
      <c r="L50" s="108">
        <f t="shared" si="4"/>
        <v>2.4999999999999988E-2</v>
      </c>
      <c r="M50" s="30">
        <f t="shared" si="2"/>
        <v>0.97499999999999998</v>
      </c>
      <c r="N50" s="28">
        <f t="shared" si="5"/>
        <v>5.9523809523809464E-4</v>
      </c>
      <c r="O50" s="28">
        <f t="shared" si="6"/>
        <v>1.1904761904761899E-2</v>
      </c>
      <c r="P50" s="28">
        <f t="shared" si="3"/>
        <v>1.2499999999999994E-2</v>
      </c>
      <c r="Q50" s="116">
        <f>PRODUCT(NodeProb_WLL3!D63:G63)</f>
        <v>0.11062183937601783</v>
      </c>
      <c r="R50" s="116">
        <f t="shared" si="7"/>
        <v>1.3827729922002222E-3</v>
      </c>
      <c r="S50" s="296"/>
    </row>
    <row r="51" spans="1:21" x14ac:dyDescent="0.25">
      <c r="A51" s="292" t="s">
        <v>57</v>
      </c>
      <c r="B51" s="115">
        <v>49</v>
      </c>
      <c r="C51" s="115"/>
      <c r="D51" s="115">
        <v>2</v>
      </c>
      <c r="E51" s="115">
        <v>3</v>
      </c>
      <c r="F51" s="224">
        <f>$L$35*$J$3+$M$35*$J$4</f>
        <v>0.40972222222222221</v>
      </c>
      <c r="G51" s="224">
        <f>$L$36*$K$5+$M$36*$K$6</f>
        <v>0.5</v>
      </c>
      <c r="H51" s="224">
        <f>$J$36</f>
        <v>0</v>
      </c>
      <c r="I51" s="224">
        <f>$K$35</f>
        <v>4.1666666666666664E-2</v>
      </c>
      <c r="J51" s="28">
        <f t="shared" si="0"/>
        <v>0</v>
      </c>
      <c r="K51" s="28">
        <f t="shared" si="1"/>
        <v>9.027777777777779E-2</v>
      </c>
      <c r="L51" s="108">
        <f t="shared" si="4"/>
        <v>0.44696969696969696</v>
      </c>
      <c r="M51" s="30">
        <f t="shared" si="2"/>
        <v>0.55303030303030298</v>
      </c>
      <c r="N51" s="28">
        <f t="shared" si="5"/>
        <v>0.1831334175084175</v>
      </c>
      <c r="O51" s="28">
        <f t="shared" si="6"/>
        <v>0.2048611111111111</v>
      </c>
      <c r="P51" s="28">
        <f t="shared" si="3"/>
        <v>0.3879945286195286</v>
      </c>
      <c r="Q51" s="117">
        <f>PRODUCT(NodeProb_WLL3!E3:G3)</f>
        <v>0.13937816062398217</v>
      </c>
      <c r="R51" s="117">
        <f t="shared" si="7"/>
        <v>5.4077963731158904E-2</v>
      </c>
      <c r="S51" s="295">
        <f>SUM(R51:R58)</f>
        <v>0.21631185492463562</v>
      </c>
      <c r="T51" s="115"/>
      <c r="U51" s="115"/>
    </row>
    <row r="52" spans="1:21" x14ac:dyDescent="0.25">
      <c r="A52" s="293"/>
      <c r="B52">
        <v>50</v>
      </c>
      <c r="D52" s="119">
        <v>2</v>
      </c>
      <c r="E52">
        <v>3</v>
      </c>
      <c r="F52" s="224">
        <f>$L$37*$J$7+$M$37*$J$8</f>
        <v>0</v>
      </c>
      <c r="G52" s="224">
        <f>$L$38*$K$9+$M$38*$K$10</f>
        <v>0.48749999999999999</v>
      </c>
      <c r="H52" s="224">
        <f>$J$38</f>
        <v>0</v>
      </c>
      <c r="I52" s="224">
        <f>$K$37</f>
        <v>0</v>
      </c>
      <c r="J52" s="28">
        <f t="shared" si="0"/>
        <v>0</v>
      </c>
      <c r="K52" s="28">
        <f t="shared" si="1"/>
        <v>0.48749999999999999</v>
      </c>
      <c r="L52" s="108">
        <f t="shared" si="4"/>
        <v>0</v>
      </c>
      <c r="M52" s="30">
        <f t="shared" si="2"/>
        <v>1</v>
      </c>
      <c r="N52" s="28">
        <f t="shared" si="5"/>
        <v>0</v>
      </c>
      <c r="O52" s="28">
        <f t="shared" si="6"/>
        <v>0</v>
      </c>
      <c r="P52" s="28">
        <f t="shared" si="3"/>
        <v>0</v>
      </c>
      <c r="Q52" s="116">
        <f>PRODUCT(NodeProb_WLL3!E11:G11)</f>
        <v>0.11062183937601783</v>
      </c>
      <c r="R52" s="116">
        <f t="shared" si="7"/>
        <v>0</v>
      </c>
      <c r="S52" s="295"/>
    </row>
    <row r="53" spans="1:21" x14ac:dyDescent="0.25">
      <c r="A53" s="293"/>
      <c r="B53">
        <v>51</v>
      </c>
      <c r="D53" s="119">
        <v>2</v>
      </c>
      <c r="E53">
        <v>4</v>
      </c>
      <c r="F53" s="224">
        <f>$L$39*$J$11+$M$39*$J$12</f>
        <v>0.40972222222222221</v>
      </c>
      <c r="G53" s="224">
        <f>$L$40*$K$13+$M$40*$K$14</f>
        <v>0.5</v>
      </c>
      <c r="H53" s="224">
        <f>$J$40</f>
        <v>0</v>
      </c>
      <c r="I53" s="224">
        <f>$K$39</f>
        <v>4.1666666666666664E-2</v>
      </c>
      <c r="J53" s="28">
        <f t="shared" si="0"/>
        <v>0</v>
      </c>
      <c r="K53" s="28">
        <f t="shared" si="1"/>
        <v>9.027777777777779E-2</v>
      </c>
      <c r="L53" s="108">
        <f t="shared" si="4"/>
        <v>0.44696969696969696</v>
      </c>
      <c r="M53" s="30">
        <f t="shared" si="2"/>
        <v>0.55303030303030298</v>
      </c>
      <c r="N53" s="28">
        <f t="shared" si="5"/>
        <v>0.1831334175084175</v>
      </c>
      <c r="O53" s="28">
        <f t="shared" si="6"/>
        <v>0.2048611111111111</v>
      </c>
      <c r="P53" s="28">
        <f t="shared" si="3"/>
        <v>0.3879945286195286</v>
      </c>
      <c r="Q53" s="116">
        <f>PRODUCT(NodeProb_WLL3!E19:G19)</f>
        <v>0.13937816062398217</v>
      </c>
      <c r="R53" s="116">
        <f t="shared" si="7"/>
        <v>5.4077963731158904E-2</v>
      </c>
      <c r="S53" s="295"/>
    </row>
    <row r="54" spans="1:21" x14ac:dyDescent="0.25">
      <c r="A54" s="293"/>
      <c r="B54">
        <v>52</v>
      </c>
      <c r="D54" s="119">
        <v>2</v>
      </c>
      <c r="E54">
        <v>4</v>
      </c>
      <c r="F54" s="224">
        <f>$L$41*$J$15+$M$41*$J$16</f>
        <v>0</v>
      </c>
      <c r="G54" s="224">
        <f>$L$42*$K$17+$M$42*$K$18</f>
        <v>0.48749999999999999</v>
      </c>
      <c r="H54" s="224">
        <f>$J$42</f>
        <v>0</v>
      </c>
      <c r="I54" s="224">
        <f>$K$41</f>
        <v>0</v>
      </c>
      <c r="J54" s="28">
        <f t="shared" si="0"/>
        <v>0</v>
      </c>
      <c r="K54" s="28">
        <f t="shared" si="1"/>
        <v>0.48749999999999999</v>
      </c>
      <c r="L54" s="108">
        <f t="shared" si="4"/>
        <v>0</v>
      </c>
      <c r="M54" s="30">
        <f t="shared" si="2"/>
        <v>1</v>
      </c>
      <c r="N54" s="28">
        <f t="shared" si="5"/>
        <v>0</v>
      </c>
      <c r="O54" s="28">
        <f t="shared" si="6"/>
        <v>0</v>
      </c>
      <c r="P54" s="28">
        <f t="shared" si="3"/>
        <v>0</v>
      </c>
      <c r="Q54" s="116">
        <f>PRODUCT(NodeProb_WLL3!E27:G27)</f>
        <v>0.11062183937601783</v>
      </c>
      <c r="R54" s="116">
        <f t="shared" si="7"/>
        <v>0</v>
      </c>
      <c r="S54" s="295"/>
    </row>
    <row r="55" spans="1:21" x14ac:dyDescent="0.25">
      <c r="A55" s="293"/>
      <c r="B55">
        <v>53</v>
      </c>
      <c r="D55" s="119">
        <v>1</v>
      </c>
      <c r="E55">
        <v>3</v>
      </c>
      <c r="F55" s="224">
        <f>$L$43*$J$19+$M$43*$J$20</f>
        <v>0.40972222222222221</v>
      </c>
      <c r="G55" s="224">
        <f>$L$44*$K$21+$M$44*$K$22</f>
        <v>0.5</v>
      </c>
      <c r="H55" s="224">
        <f>$J$44</f>
        <v>0</v>
      </c>
      <c r="I55" s="224">
        <f>$K$43</f>
        <v>4.1666666666666664E-2</v>
      </c>
      <c r="J55" s="28">
        <f t="shared" si="0"/>
        <v>0</v>
      </c>
      <c r="K55" s="28">
        <f t="shared" si="1"/>
        <v>9.027777777777779E-2</v>
      </c>
      <c r="L55" s="108">
        <f t="shared" si="4"/>
        <v>0.44696969696969696</v>
      </c>
      <c r="M55" s="30">
        <f t="shared" si="2"/>
        <v>0.55303030303030298</v>
      </c>
      <c r="N55" s="28">
        <f t="shared" si="5"/>
        <v>0.1831334175084175</v>
      </c>
      <c r="O55" s="28">
        <f t="shared" si="6"/>
        <v>0.2048611111111111</v>
      </c>
      <c r="P55" s="28">
        <f t="shared" si="3"/>
        <v>0.3879945286195286</v>
      </c>
      <c r="Q55" s="116">
        <f>PRODUCT(NodeProb_WLL3!E35:G35)</f>
        <v>0.13937816062398217</v>
      </c>
      <c r="R55" s="116">
        <f t="shared" si="7"/>
        <v>5.4077963731158904E-2</v>
      </c>
      <c r="S55" s="295"/>
    </row>
    <row r="56" spans="1:21" x14ac:dyDescent="0.25">
      <c r="A56" s="293"/>
      <c r="B56">
        <v>54</v>
      </c>
      <c r="D56" s="119">
        <v>1</v>
      </c>
      <c r="E56">
        <v>3</v>
      </c>
      <c r="F56" s="224">
        <f>$L$45*$J$23+$M$45*$J$24</f>
        <v>0</v>
      </c>
      <c r="G56" s="224">
        <f>$L$46*$K$25+$M$46*$K$26</f>
        <v>0.48749999999999999</v>
      </c>
      <c r="H56" s="224">
        <f>$J$46</f>
        <v>0</v>
      </c>
      <c r="I56" s="224">
        <f>$K$45</f>
        <v>0</v>
      </c>
      <c r="J56" s="28">
        <f t="shared" si="0"/>
        <v>0</v>
      </c>
      <c r="K56" s="28">
        <f t="shared" si="1"/>
        <v>0.48749999999999999</v>
      </c>
      <c r="L56" s="108">
        <f t="shared" si="4"/>
        <v>0</v>
      </c>
      <c r="M56" s="30">
        <f t="shared" si="2"/>
        <v>1</v>
      </c>
      <c r="N56" s="28">
        <f t="shared" si="5"/>
        <v>0</v>
      </c>
      <c r="O56" s="28">
        <f t="shared" si="6"/>
        <v>0</v>
      </c>
      <c r="P56" s="28">
        <f t="shared" si="3"/>
        <v>0</v>
      </c>
      <c r="Q56" s="116">
        <f>PRODUCT(NodeProb_WLL3!E43:G43)</f>
        <v>0.11062183937601783</v>
      </c>
      <c r="R56" s="116">
        <f t="shared" si="7"/>
        <v>0</v>
      </c>
      <c r="S56" s="295"/>
    </row>
    <row r="57" spans="1:21" x14ac:dyDescent="0.25">
      <c r="A57" s="293"/>
      <c r="B57">
        <v>55</v>
      </c>
      <c r="D57" s="119">
        <v>1</v>
      </c>
      <c r="E57">
        <v>4</v>
      </c>
      <c r="F57" s="224">
        <f>$L$47*$J$27+$M$47*$J$28</f>
        <v>0.40972222222222221</v>
      </c>
      <c r="G57" s="224">
        <f>$L$48*$K$29+$M$48*$K$30</f>
        <v>0.5</v>
      </c>
      <c r="H57" s="224">
        <f>$J$48</f>
        <v>0</v>
      </c>
      <c r="I57" s="224">
        <f>$K$47</f>
        <v>4.1666666666666664E-2</v>
      </c>
      <c r="J57" s="28">
        <f t="shared" si="0"/>
        <v>0</v>
      </c>
      <c r="K57" s="28">
        <f t="shared" si="1"/>
        <v>9.027777777777779E-2</v>
      </c>
      <c r="L57" s="108">
        <f t="shared" si="4"/>
        <v>0.44696969696969696</v>
      </c>
      <c r="M57" s="30">
        <f t="shared" si="2"/>
        <v>0.55303030303030298</v>
      </c>
      <c r="N57" s="28">
        <f t="shared" si="5"/>
        <v>0.1831334175084175</v>
      </c>
      <c r="O57" s="28">
        <f t="shared" si="6"/>
        <v>0.2048611111111111</v>
      </c>
      <c r="P57" s="28">
        <f t="shared" si="3"/>
        <v>0.3879945286195286</v>
      </c>
      <c r="Q57" s="116">
        <f>PRODUCT(NodeProb_WLL3!E51:G51)</f>
        <v>0.13937816062398217</v>
      </c>
      <c r="R57" s="116">
        <f t="shared" si="7"/>
        <v>5.4077963731158904E-2</v>
      </c>
      <c r="S57" s="295"/>
    </row>
    <row r="58" spans="1:21" x14ac:dyDescent="0.25">
      <c r="A58" s="294"/>
      <c r="B58">
        <v>56</v>
      </c>
      <c r="D58" s="119">
        <v>1</v>
      </c>
      <c r="E58">
        <v>4</v>
      </c>
      <c r="F58" s="224">
        <f>$L$49*$J$31+$M$49*$J$32</f>
        <v>0</v>
      </c>
      <c r="G58" s="224">
        <f>$L$50*$K$33+$M$50*$K$34</f>
        <v>0.48749999999999999</v>
      </c>
      <c r="H58" s="224">
        <f>$J$50</f>
        <v>0</v>
      </c>
      <c r="I58" s="224">
        <f>$K$49</f>
        <v>0</v>
      </c>
      <c r="J58" s="28">
        <f t="shared" si="0"/>
        <v>0</v>
      </c>
      <c r="K58" s="28">
        <f t="shared" si="1"/>
        <v>0.48749999999999999</v>
      </c>
      <c r="L58" s="108">
        <f t="shared" si="4"/>
        <v>0</v>
      </c>
      <c r="M58" s="30">
        <f t="shared" si="2"/>
        <v>1</v>
      </c>
      <c r="N58" s="28">
        <f t="shared" si="5"/>
        <v>0</v>
      </c>
      <c r="O58" s="28">
        <f t="shared" si="6"/>
        <v>0</v>
      </c>
      <c r="P58" s="28">
        <f t="shared" si="3"/>
        <v>0</v>
      </c>
      <c r="Q58" s="116">
        <f>PRODUCT(NodeProb_WLL3!E59:G59)</f>
        <v>0.11062183937601783</v>
      </c>
      <c r="R58" s="116">
        <f t="shared" si="7"/>
        <v>0</v>
      </c>
      <c r="S58" s="296"/>
    </row>
    <row r="59" spans="1:21" x14ac:dyDescent="0.25">
      <c r="A59" s="292" t="s">
        <v>58</v>
      </c>
      <c r="B59" s="115">
        <v>57</v>
      </c>
      <c r="C59" s="115"/>
      <c r="D59" s="115">
        <v>1</v>
      </c>
      <c r="E59" s="115">
        <v>4</v>
      </c>
      <c r="F59" s="222">
        <f>$L$51*$J$35+$M$51*($L$36*$J$5+$M$36*$J$6)</f>
        <v>0.51862373737373735</v>
      </c>
      <c r="G59" s="117">
        <f>$L$52*($L$37*$K$7+$M$37*$K$8)+$M$52*$K$38</f>
        <v>0.47619047619047622</v>
      </c>
      <c r="H59" s="117">
        <f>$L$52*$J$37+$M$52*($L$38*$J$9+$M$38*$J$10)</f>
        <v>1.4583333333333327E-2</v>
      </c>
      <c r="I59" s="223">
        <f>$L$51*($L$35*$K$3+$M$35*$K$4)+$M$51*$K$36</f>
        <v>0</v>
      </c>
      <c r="J59" s="28">
        <f t="shared" si="0"/>
        <v>4.2433261183261128E-2</v>
      </c>
      <c r="K59" s="28">
        <f t="shared" si="1"/>
        <v>0</v>
      </c>
      <c r="L59" s="108">
        <f t="shared" si="4"/>
        <v>0.52762668193529916</v>
      </c>
      <c r="M59" s="30">
        <f t="shared" si="2"/>
        <v>0.47237331806470084</v>
      </c>
      <c r="N59" s="28">
        <f t="shared" si="5"/>
        <v>0.23809523809523811</v>
      </c>
      <c r="O59" s="28">
        <f t="shared" si="6"/>
        <v>0.22493967526890518</v>
      </c>
      <c r="P59" s="28">
        <f t="shared" si="3"/>
        <v>0.46303491336414326</v>
      </c>
      <c r="Q59" s="117">
        <f>PRODUCT(NodeProb_WLL3!F3:G3)</f>
        <v>0.25</v>
      </c>
      <c r="R59" s="117">
        <f t="shared" si="7"/>
        <v>0.11575872834103582</v>
      </c>
      <c r="S59" s="295">
        <f>SUM(R59:R62)</f>
        <v>0.46303491336414326</v>
      </c>
      <c r="T59" s="115"/>
      <c r="U59" s="115"/>
    </row>
    <row r="60" spans="1:21" x14ac:dyDescent="0.25">
      <c r="A60" s="293"/>
      <c r="B60">
        <v>58</v>
      </c>
      <c r="D60" s="119">
        <v>1</v>
      </c>
      <c r="E60">
        <v>3</v>
      </c>
      <c r="F60" s="224">
        <f>$L$53*$J$39+$M$53*($L$40*$J$13+$M$40*$J$14)</f>
        <v>0.51862373737373735</v>
      </c>
      <c r="G60" s="221">
        <f>$L$54*($L$41*$K$15+$M$41*$K$16)+$M$54*$K$42</f>
        <v>0.47619047619047622</v>
      </c>
      <c r="H60" s="221">
        <f>$L$54*$J$41+$M$54*($L$42*$J$17+$M$42*$J$18)</f>
        <v>1.4583333333333327E-2</v>
      </c>
      <c r="I60" s="225">
        <f>$L$53*($L$39*$K$11+$M$39*$K$12)+$M$53*$K$40</f>
        <v>0</v>
      </c>
      <c r="J60" s="28">
        <f t="shared" si="0"/>
        <v>4.2433261183261128E-2</v>
      </c>
      <c r="K60" s="28">
        <f t="shared" si="1"/>
        <v>0</v>
      </c>
      <c r="L60" s="108">
        <f t="shared" si="4"/>
        <v>0.52762668193529916</v>
      </c>
      <c r="M60" s="30">
        <f t="shared" si="2"/>
        <v>0.47237331806470084</v>
      </c>
      <c r="N60" s="28">
        <f t="shared" si="5"/>
        <v>0.23809523809523811</v>
      </c>
      <c r="O60" s="28">
        <f t="shared" si="6"/>
        <v>0.22493967526890518</v>
      </c>
      <c r="P60" s="28">
        <f t="shared" si="3"/>
        <v>0.46303491336414326</v>
      </c>
      <c r="Q60" s="116">
        <f>PRODUCT(NodeProb_WLL3!F19:G19)</f>
        <v>0.25</v>
      </c>
      <c r="R60" s="116">
        <f t="shared" si="7"/>
        <v>0.11575872834103582</v>
      </c>
      <c r="S60" s="295"/>
    </row>
    <row r="61" spans="1:21" x14ac:dyDescent="0.25">
      <c r="A61" s="293"/>
      <c r="B61">
        <v>59</v>
      </c>
      <c r="D61" s="119">
        <v>2</v>
      </c>
      <c r="E61">
        <v>4</v>
      </c>
      <c r="F61" s="224">
        <f>$L$55*$J$43+$M$55*($L$44*$J$21+$M$44*$J$22)</f>
        <v>0.51862373737373735</v>
      </c>
      <c r="G61" s="221">
        <f>$L$56*($L$45*$K$23+$M$45*$K$24)+$M$56*$K$46</f>
        <v>0.47619047619047622</v>
      </c>
      <c r="H61" s="221">
        <f>$L$56*$J$45+$M$56*($L$46*$J$25+$M$46*$J$26)</f>
        <v>1.4583333333333327E-2</v>
      </c>
      <c r="I61" s="225">
        <f>$L$55*($L$43*$K$19+$M$43*$K$20)+$M$55*$K$44</f>
        <v>0</v>
      </c>
      <c r="J61" s="28">
        <f t="shared" si="0"/>
        <v>4.2433261183261128E-2</v>
      </c>
      <c r="K61" s="28">
        <f t="shared" si="1"/>
        <v>0</v>
      </c>
      <c r="L61" s="108">
        <f t="shared" si="4"/>
        <v>0.52762668193529916</v>
      </c>
      <c r="M61" s="30">
        <f t="shared" si="2"/>
        <v>0.47237331806470084</v>
      </c>
      <c r="N61" s="28">
        <f t="shared" si="5"/>
        <v>0.23809523809523811</v>
      </c>
      <c r="O61" s="28">
        <f t="shared" si="6"/>
        <v>0.22493967526890518</v>
      </c>
      <c r="P61" s="28">
        <f t="shared" si="3"/>
        <v>0.46303491336414326</v>
      </c>
      <c r="Q61" s="116">
        <f>PRODUCT(NodeProb_WLL3!F35:G35)</f>
        <v>0.25</v>
      </c>
      <c r="R61" s="116">
        <f t="shared" si="7"/>
        <v>0.11575872834103582</v>
      </c>
      <c r="S61" s="295"/>
    </row>
    <row r="62" spans="1:21" x14ac:dyDescent="0.25">
      <c r="A62" s="294"/>
      <c r="B62">
        <v>60</v>
      </c>
      <c r="D62" s="119">
        <v>2</v>
      </c>
      <c r="E62">
        <v>3</v>
      </c>
      <c r="F62" s="224">
        <f>$L$57*$J$47+$M$57*($L$48*$J$29+$M$48*$J$30)</f>
        <v>0.51862373737373735</v>
      </c>
      <c r="G62" s="221">
        <f>$L$58*($L$49*$K$31+$M$49*$K$32)+$M$58*$K$50</f>
        <v>0.47619047619047622</v>
      </c>
      <c r="H62" s="221">
        <f>$L$58*$J$49+$M$58*($L$50*$J$33+$M$50*$J$34)</f>
        <v>1.4583333333333327E-2</v>
      </c>
      <c r="I62" s="225">
        <f>$L$57*($L$47*$K$27+$M$47*$K$28)+$M$57*$K$48</f>
        <v>0</v>
      </c>
      <c r="J62" s="28">
        <f t="shared" si="0"/>
        <v>4.2433261183261128E-2</v>
      </c>
      <c r="K62" s="28">
        <f t="shared" si="1"/>
        <v>0</v>
      </c>
      <c r="L62" s="108">
        <f t="shared" si="4"/>
        <v>0.52762668193529916</v>
      </c>
      <c r="M62" s="30">
        <f t="shared" si="2"/>
        <v>0.47237331806470084</v>
      </c>
      <c r="N62" s="28">
        <f t="shared" si="5"/>
        <v>0.23809523809523811</v>
      </c>
      <c r="O62" s="28">
        <f t="shared" si="6"/>
        <v>0.22493967526890518</v>
      </c>
      <c r="P62" s="28">
        <f t="shared" si="3"/>
        <v>0.46303491336414326</v>
      </c>
      <c r="Q62" s="118">
        <f>PRODUCT(NodeProb_WLL3!F51:G51)</f>
        <v>0.25</v>
      </c>
      <c r="R62" s="116">
        <f t="shared" si="7"/>
        <v>0.11575872834103582</v>
      </c>
      <c r="S62" s="296"/>
    </row>
    <row r="63" spans="1:21" x14ac:dyDescent="0.25">
      <c r="A63" s="292" t="s">
        <v>59</v>
      </c>
      <c r="B63" s="115">
        <v>61</v>
      </c>
      <c r="C63" s="115"/>
      <c r="D63" s="115">
        <v>3</v>
      </c>
      <c r="E63" s="115">
        <v>4</v>
      </c>
      <c r="F63" s="222">
        <f>$L$59*$K$51+$M$59*$K$52</f>
        <v>0.27791495689792284</v>
      </c>
      <c r="G63" s="117">
        <f>$L$60*$K$53+$M$60*$K$54</f>
        <v>0.27791495689792284</v>
      </c>
      <c r="H63" s="117">
        <f>$K$60</f>
        <v>0</v>
      </c>
      <c r="I63" s="223">
        <f>$K$59</f>
        <v>0</v>
      </c>
      <c r="J63" s="28">
        <f t="shared" si="0"/>
        <v>0</v>
      </c>
      <c r="K63" s="28">
        <f t="shared" si="1"/>
        <v>0</v>
      </c>
      <c r="L63" s="108">
        <f t="shared" si="4"/>
        <v>0.5</v>
      </c>
      <c r="M63" s="30">
        <f t="shared" si="2"/>
        <v>0.5</v>
      </c>
      <c r="N63" s="28">
        <f t="shared" si="5"/>
        <v>0.13895747844896142</v>
      </c>
      <c r="O63" s="28">
        <f t="shared" si="6"/>
        <v>0.13895747844896142</v>
      </c>
      <c r="P63" s="28">
        <f t="shared" si="3"/>
        <v>0.27791495689792284</v>
      </c>
      <c r="Q63" s="117">
        <f>NodeProb_WLL3!G3</f>
        <v>0.5</v>
      </c>
      <c r="R63" s="117">
        <f t="shared" si="7"/>
        <v>0.13895747844896142</v>
      </c>
      <c r="S63" s="295">
        <f>SUM(R63:R64)</f>
        <v>0.27791495689792284</v>
      </c>
      <c r="T63" s="115"/>
      <c r="U63" s="115"/>
    </row>
    <row r="64" spans="1:21" x14ac:dyDescent="0.25">
      <c r="A64" s="294"/>
      <c r="B64">
        <v>62</v>
      </c>
      <c r="D64" s="119">
        <v>3</v>
      </c>
      <c r="E64">
        <v>4</v>
      </c>
      <c r="F64" s="226">
        <f>$L$61*$K$55+$M$61*$K$56</f>
        <v>0.27791495689792284</v>
      </c>
      <c r="G64" s="118">
        <f>$L$62*$K$57+$M$62*$K$58</f>
        <v>0.27791495689792284</v>
      </c>
      <c r="H64" s="118">
        <f>$K$62</f>
        <v>0</v>
      </c>
      <c r="I64" s="227">
        <f>$K$61</f>
        <v>0</v>
      </c>
      <c r="J64" s="28">
        <f t="shared" si="0"/>
        <v>0</v>
      </c>
      <c r="K64" s="28">
        <f t="shared" si="1"/>
        <v>0</v>
      </c>
      <c r="L64" s="108">
        <f t="shared" si="4"/>
        <v>0.5</v>
      </c>
      <c r="M64" s="30">
        <f t="shared" si="2"/>
        <v>0.5</v>
      </c>
      <c r="N64" s="28">
        <f t="shared" si="5"/>
        <v>0.13895747844896142</v>
      </c>
      <c r="O64" s="28">
        <f t="shared" si="6"/>
        <v>0.13895747844896142</v>
      </c>
      <c r="P64" s="28">
        <f t="shared" si="3"/>
        <v>0.27791495689792284</v>
      </c>
      <c r="Q64" s="116">
        <f>NodeProb_WLL3!G35</f>
        <v>0.5</v>
      </c>
      <c r="R64" s="116">
        <f t="shared" si="7"/>
        <v>0.13895747844896142</v>
      </c>
      <c r="S64" s="295"/>
    </row>
    <row r="65" spans="1:21" x14ac:dyDescent="0.25">
      <c r="A65" s="122" t="s">
        <v>60</v>
      </c>
      <c r="B65" s="123">
        <v>63</v>
      </c>
      <c r="C65" s="123"/>
      <c r="D65" s="123">
        <v>1</v>
      </c>
      <c r="E65" s="123">
        <v>2</v>
      </c>
      <c r="F65" s="118">
        <f>$L$63*$J$59+$M$63*$J$60</f>
        <v>4.2433261183261128E-2</v>
      </c>
      <c r="G65" s="118">
        <f>$L$64*$J$61+$M$64*$J$62</f>
        <v>4.2433261183261128E-2</v>
      </c>
      <c r="H65" s="118">
        <f>$L$64*($L$61*$J$55+$M$61*$J$56)+$M$64*($L$62*$J$57+$M$62*$J$58)</f>
        <v>0</v>
      </c>
      <c r="I65" s="118">
        <f>$L$63*($L$59*$J$51+$M$59*$J$52)+$M$63*($L$60*$J$53+$M$60*$J$54)</f>
        <v>0</v>
      </c>
      <c r="J65" s="28">
        <f t="shared" si="0"/>
        <v>0</v>
      </c>
      <c r="K65" s="28">
        <f t="shared" si="1"/>
        <v>0</v>
      </c>
      <c r="L65" s="108">
        <f t="shared" si="4"/>
        <v>0.5</v>
      </c>
      <c r="M65" s="30">
        <f t="shared" si="2"/>
        <v>0.5</v>
      </c>
      <c r="N65" s="28">
        <f t="shared" si="5"/>
        <v>2.1216630591630564E-2</v>
      </c>
      <c r="O65" s="28">
        <f t="shared" si="6"/>
        <v>2.1216630591630564E-2</v>
      </c>
      <c r="P65" s="28">
        <f t="shared" si="3"/>
        <v>4.2433261183261128E-2</v>
      </c>
      <c r="Q65" s="124">
        <v>1</v>
      </c>
      <c r="R65" s="124">
        <f t="shared" si="7"/>
        <v>4.2433261183261128E-2</v>
      </c>
      <c r="S65" s="125">
        <f>R65</f>
        <v>4.2433261183261128E-2</v>
      </c>
      <c r="T65" s="123"/>
      <c r="U65" s="123"/>
    </row>
    <row r="66" spans="1:21" x14ac:dyDescent="0.25">
      <c r="F66" s="113"/>
      <c r="G66" s="113"/>
      <c r="H66" s="113"/>
      <c r="I66" s="113"/>
      <c r="J66" s="113"/>
      <c r="K66" s="113"/>
      <c r="L66" s="113"/>
      <c r="M66" s="113"/>
      <c r="N66" s="113"/>
      <c r="O66" s="113"/>
      <c r="P66" s="113"/>
      <c r="R66" s="126" t="s">
        <v>17</v>
      </c>
      <c r="S66" s="127">
        <f>SUM(S3:S65)</f>
        <v>1.44155008408996</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0.96103338939330663</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Zf//W9i8tYd4nTMPN8nu2+e/X4AHsoUbh+J9hIM549ApUq36PShNIr2JrKMCDxCp7GWfNfNRpoB4NTz0QpO66g==" saltValue="tOChV3FC/jySQz5rAjVkQA=="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125" priority="3" operator="containsText" text="WAHR">
      <formula>NOT(ISERROR(SEARCH("WAHR",B81)))</formula>
    </cfRule>
    <cfRule type="containsText" dxfId="124" priority="4" operator="containsText" text="FALSCH">
      <formula>NOT(ISERROR(SEARCH("FALSCH",B81)))</formula>
    </cfRule>
  </conditionalFormatting>
  <conditionalFormatting sqref="I92:J103 L104:M271">
    <cfRule type="expression" dxfId="123" priority="7">
      <formula>IF(#REF!="FALSCH", , )</formula>
    </cfRule>
  </conditionalFormatting>
  <conditionalFormatting sqref="L1:M91">
    <cfRule type="expression" dxfId="122" priority="1">
      <formula>IF(#REF!="FALSCH", , )</formula>
    </cfRule>
  </conditionalFormatting>
  <conditionalFormatting sqref="N2:P2">
    <cfRule type="expression" dxfId="121" priority="5">
      <formula>IF(#REF!="FALSCH", , )</formula>
    </cfRule>
  </conditionalFormatting>
  <conditionalFormatting sqref="R2 T2">
    <cfRule type="expression" dxfId="120"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4">
    <tabColor theme="1" tint="0.499984740745262"/>
  </sheetPr>
  <dimension ref="A1:U271"/>
  <sheetViews>
    <sheetView zoomScale="90" zoomScaleNormal="90" workbookViewId="0">
      <pane xSplit="2" ySplit="2" topLeftCell="D15" activePane="bottomRight" state="frozen"/>
      <selection pane="topRight" activeCell="C1" sqref="C1"/>
      <selection pane="bottomLeft" activeCell="A3" sqref="A3"/>
      <selection pane="bottomRight" activeCell="E9" sqref="D3:E9"/>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4"/>
      <c r="E1" s="234"/>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79</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s="230">
        <v>1</v>
      </c>
      <c r="E3" s="230">
        <v>3</v>
      </c>
      <c r="F3" s="222">
        <f>$B$107*(1)</f>
        <v>1</v>
      </c>
      <c r="G3" s="117">
        <f>$B$109*($B$71)</f>
        <v>0.5</v>
      </c>
      <c r="H3" s="117">
        <f>$B$107*($B$71)</f>
        <v>0.5</v>
      </c>
      <c r="I3" s="223">
        <f>$B$109*($B$69)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0.5</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117">
        <f>PRODUCT(NodeProb_WLL3!C3:G3)</f>
        <v>6.4711288861134586E-2</v>
      </c>
      <c r="R3" s="117">
        <f>$P3*$Q3</f>
        <v>3.2355644430567293E-2</v>
      </c>
      <c r="S3" s="295">
        <f>SUM(R3:R34)</f>
        <v>0.37746681381260827</v>
      </c>
      <c r="T3" s="115"/>
      <c r="U3" s="115"/>
    </row>
    <row r="4" spans="1:21" x14ac:dyDescent="0.25">
      <c r="A4" s="297"/>
      <c r="B4">
        <v>2</v>
      </c>
      <c r="D4" s="230">
        <v>1</v>
      </c>
      <c r="E4" s="230">
        <v>3</v>
      </c>
      <c r="F4" s="224">
        <f>$B$107*(1)</f>
        <v>1</v>
      </c>
      <c r="G4" s="221">
        <f>$B$109*($B$72)</f>
        <v>0.75</v>
      </c>
      <c r="H4" s="221">
        <f>$B$107*($B$72)</f>
        <v>0.75</v>
      </c>
      <c r="I4" s="225">
        <f>$B$109*($B$73)</f>
        <v>0.16666666666666666</v>
      </c>
      <c r="J4" s="28">
        <f t="shared" si="0"/>
        <v>0.75</v>
      </c>
      <c r="K4" s="28">
        <f t="shared" si="1"/>
        <v>0.5</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0.21428571428571427</v>
      </c>
      <c r="M4" s="30">
        <f t="shared" si="2"/>
        <v>0.7857142857142857</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5.3571428571428568E-2</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0.125</v>
      </c>
      <c r="P4" s="28">
        <f t="shared" si="3"/>
        <v>0.17857142857142858</v>
      </c>
      <c r="Q4" s="116">
        <f>PRODUCT(NodeProb_WLL3!C5:G5)</f>
        <v>2.5884515544453814E-3</v>
      </c>
      <c r="R4" s="116">
        <f t="shared" ref="R4:R65" si="7">$P4*$Q4</f>
        <v>4.6222349186524666E-4</v>
      </c>
      <c r="S4" s="295"/>
    </row>
    <row r="5" spans="1:21" x14ac:dyDescent="0.25">
      <c r="A5" s="297"/>
      <c r="B5">
        <v>3</v>
      </c>
      <c r="D5" s="230">
        <v>1</v>
      </c>
      <c r="E5" s="230">
        <v>3</v>
      </c>
      <c r="F5" s="224">
        <f>$B$107*($B$72)</f>
        <v>0.75</v>
      </c>
      <c r="G5" s="221">
        <f>$B$109*($B$72)</f>
        <v>0.75</v>
      </c>
      <c r="H5" s="221">
        <f>$B$107*($B$74)</f>
        <v>0</v>
      </c>
      <c r="I5" s="225">
        <f>$B$109*($B$74)</f>
        <v>0</v>
      </c>
      <c r="J5" s="28">
        <f t="shared" si="0"/>
        <v>0</v>
      </c>
      <c r="K5" s="28">
        <f t="shared" si="1"/>
        <v>0</v>
      </c>
      <c r="L5" s="108">
        <f t="shared" si="4"/>
        <v>0.5</v>
      </c>
      <c r="M5" s="30">
        <f t="shared" si="2"/>
        <v>0.5</v>
      </c>
      <c r="N5" s="28">
        <f t="shared" si="5"/>
        <v>0.375</v>
      </c>
      <c r="O5" s="28">
        <f t="shared" si="6"/>
        <v>0.375</v>
      </c>
      <c r="P5" s="28">
        <f t="shared" si="3"/>
        <v>0.75</v>
      </c>
      <c r="Q5" s="116">
        <f>PRODUCT(NodeProb_WLL3!C7:G7)</f>
        <v>3.6039210104201101E-2</v>
      </c>
      <c r="R5" s="116">
        <f t="shared" si="7"/>
        <v>2.7029407578150824E-2</v>
      </c>
      <c r="S5" s="295"/>
    </row>
    <row r="6" spans="1:21" x14ac:dyDescent="0.25">
      <c r="A6" s="297"/>
      <c r="B6">
        <v>4</v>
      </c>
      <c r="D6" s="230">
        <v>1</v>
      </c>
      <c r="E6" s="230">
        <v>3</v>
      </c>
      <c r="F6" s="224">
        <f>$B$107*($B$72)</f>
        <v>0.75</v>
      </c>
      <c r="G6" s="221">
        <f>$B$109*($B$72)</f>
        <v>0.75</v>
      </c>
      <c r="H6" s="221">
        <f>$B$107*($B$74)</f>
        <v>0</v>
      </c>
      <c r="I6" s="225">
        <f>$B$109*($B$74)</f>
        <v>0</v>
      </c>
      <c r="J6" s="28">
        <f t="shared" si="0"/>
        <v>0</v>
      </c>
      <c r="K6" s="28">
        <f t="shared" si="1"/>
        <v>0</v>
      </c>
      <c r="L6" s="108">
        <f t="shared" si="4"/>
        <v>0.5</v>
      </c>
      <c r="M6" s="30">
        <f t="shared" si="2"/>
        <v>0.5</v>
      </c>
      <c r="N6" s="28">
        <f t="shared" si="5"/>
        <v>0.375</v>
      </c>
      <c r="O6" s="28">
        <f t="shared" si="6"/>
        <v>0.375</v>
      </c>
      <c r="P6" s="28">
        <f t="shared" si="3"/>
        <v>0.75</v>
      </c>
      <c r="Q6" s="116">
        <f>PRODUCT(NodeProb_WLL3!C9:G9)</f>
        <v>3.6039210104201101E-2</v>
      </c>
      <c r="R6" s="116">
        <f t="shared" si="7"/>
        <v>2.7029407578150824E-2</v>
      </c>
      <c r="S6" s="295"/>
    </row>
    <row r="7" spans="1:21" x14ac:dyDescent="0.25">
      <c r="A7" s="297"/>
      <c r="B7">
        <v>5</v>
      </c>
      <c r="D7" s="230">
        <v>2</v>
      </c>
      <c r="E7" s="230">
        <v>4</v>
      </c>
      <c r="F7" s="224">
        <f>$B$108*($B$69)</f>
        <v>0</v>
      </c>
      <c r="G7" s="221">
        <f>$B$110*($B$69)</f>
        <v>0</v>
      </c>
      <c r="H7" s="221">
        <f>$B$108*(0)</f>
        <v>0</v>
      </c>
      <c r="I7" s="225">
        <f>$B$110*(0)</f>
        <v>0</v>
      </c>
      <c r="J7" s="28">
        <f t="shared" si="0"/>
        <v>0</v>
      </c>
      <c r="K7" s="28">
        <f t="shared" si="1"/>
        <v>0</v>
      </c>
      <c r="L7" s="108">
        <f t="shared" si="4"/>
        <v>0.5</v>
      </c>
      <c r="M7" s="30">
        <f t="shared" si="2"/>
        <v>0.5</v>
      </c>
      <c r="N7" s="28">
        <f t="shared" si="5"/>
        <v>0</v>
      </c>
      <c r="O7" s="28">
        <f t="shared" si="6"/>
        <v>0</v>
      </c>
      <c r="P7" s="28">
        <f t="shared" si="3"/>
        <v>0</v>
      </c>
      <c r="Q7" s="116">
        <f>PRODUCT(NodeProb_WLL3!C11:G11)</f>
        <v>0</v>
      </c>
      <c r="R7" s="116">
        <f t="shared" si="7"/>
        <v>0</v>
      </c>
      <c r="S7" s="295"/>
    </row>
    <row r="8" spans="1:21" x14ac:dyDescent="0.25">
      <c r="A8" s="297"/>
      <c r="B8">
        <v>6</v>
      </c>
      <c r="D8" s="230">
        <v>2</v>
      </c>
      <c r="E8" s="230">
        <v>4</v>
      </c>
      <c r="F8" s="224">
        <f>$B$108*($B$69)</f>
        <v>0</v>
      </c>
      <c r="G8" s="221">
        <f>$B$110*($B$69)</f>
        <v>0</v>
      </c>
      <c r="H8" s="221">
        <f>$B$108*(0)</f>
        <v>0</v>
      </c>
      <c r="I8" s="225">
        <f>$B$110*(0)</f>
        <v>0</v>
      </c>
      <c r="J8" s="28">
        <f t="shared" si="0"/>
        <v>0</v>
      </c>
      <c r="K8" s="28">
        <f t="shared" si="1"/>
        <v>0</v>
      </c>
      <c r="L8" s="108">
        <f t="shared" si="4"/>
        <v>0.5</v>
      </c>
      <c r="M8" s="30">
        <f t="shared" si="2"/>
        <v>0.5</v>
      </c>
      <c r="N8" s="28">
        <f t="shared" si="5"/>
        <v>0</v>
      </c>
      <c r="O8" s="28">
        <f t="shared" si="6"/>
        <v>0</v>
      </c>
      <c r="P8" s="28">
        <f t="shared" si="3"/>
        <v>0</v>
      </c>
      <c r="Q8" s="116">
        <f>PRODUCT(NodeProb_WLL3!C13:G13)</f>
        <v>0</v>
      </c>
      <c r="R8" s="116">
        <f t="shared" si="7"/>
        <v>0</v>
      </c>
      <c r="S8" s="295"/>
    </row>
    <row r="9" spans="1:21" x14ac:dyDescent="0.25">
      <c r="A9" s="297"/>
      <c r="B9">
        <v>7</v>
      </c>
      <c r="D9" s="230">
        <v>2</v>
      </c>
      <c r="E9" s="230">
        <v>4</v>
      </c>
      <c r="F9" s="224">
        <f>$B$108*($B$74)</f>
        <v>0</v>
      </c>
      <c r="G9" s="221">
        <f>$B$110*($B$71)</f>
        <v>0.5</v>
      </c>
      <c r="H9" s="221">
        <f>$B$108*(0)</f>
        <v>0</v>
      </c>
      <c r="I9" s="225">
        <f>$B$110*($B$74)</f>
        <v>0</v>
      </c>
      <c r="J9" s="28">
        <f t="shared" si="0"/>
        <v>0</v>
      </c>
      <c r="K9" s="28">
        <f t="shared" si="1"/>
        <v>0.5</v>
      </c>
      <c r="L9" s="108">
        <f t="shared" si="4"/>
        <v>0</v>
      </c>
      <c r="M9" s="30">
        <f t="shared" si="2"/>
        <v>1</v>
      </c>
      <c r="N9" s="28">
        <f t="shared" si="5"/>
        <v>0</v>
      </c>
      <c r="O9" s="28">
        <f t="shared" si="6"/>
        <v>0</v>
      </c>
      <c r="P9" s="28">
        <f t="shared" si="3"/>
        <v>0</v>
      </c>
      <c r="Q9" s="116">
        <f>PRODUCT(NodeProb_WLL3!C15:G15)</f>
        <v>5.070167638067484E-2</v>
      </c>
      <c r="R9" s="116">
        <f t="shared" si="7"/>
        <v>0</v>
      </c>
      <c r="S9" s="295"/>
    </row>
    <row r="10" spans="1:21" x14ac:dyDescent="0.25">
      <c r="A10" s="297"/>
      <c r="B10">
        <v>8</v>
      </c>
      <c r="C10" s="1"/>
      <c r="D10" s="269">
        <v>2</v>
      </c>
      <c r="E10" s="269">
        <v>4</v>
      </c>
      <c r="F10" s="272">
        <f>$B$108*($B$73)</f>
        <v>0.16666666666666666</v>
      </c>
      <c r="G10" s="271">
        <f>$B$110*($B$68)</f>
        <v>0.5</v>
      </c>
      <c r="H10" s="271">
        <f>$B$108*(0)</f>
        <v>0</v>
      </c>
      <c r="I10" s="273">
        <f>$B$110*($B$73)</f>
        <v>0.16666666666666666</v>
      </c>
      <c r="J10" s="28">
        <f t="shared" si="0"/>
        <v>0</v>
      </c>
      <c r="K10" s="28">
        <f t="shared" si="1"/>
        <v>0.33333333333333337</v>
      </c>
      <c r="L10" s="108">
        <f t="shared" si="4"/>
        <v>0.24999999999999994</v>
      </c>
      <c r="M10" s="30">
        <f t="shared" si="2"/>
        <v>0.75</v>
      </c>
      <c r="N10" s="28">
        <f t="shared" si="5"/>
        <v>4.1666666666666657E-2</v>
      </c>
      <c r="O10" s="28">
        <f t="shared" si="6"/>
        <v>8.3333333333333329E-2</v>
      </c>
      <c r="P10" s="28">
        <f t="shared" si="3"/>
        <v>0.12499999999999999</v>
      </c>
      <c r="Q10" s="116">
        <f>PRODUCT(NodeProb_WLL3!C17:G17)</f>
        <v>5.9920162995342988E-2</v>
      </c>
      <c r="R10" s="116">
        <f t="shared" si="7"/>
        <v>7.4900203744178726E-3</v>
      </c>
      <c r="S10" s="295"/>
    </row>
    <row r="11" spans="1:21" x14ac:dyDescent="0.25">
      <c r="A11" s="297"/>
      <c r="B11" s="115">
        <v>9</v>
      </c>
      <c r="D11" s="274">
        <v>1</v>
      </c>
      <c r="E11" s="275">
        <v>4</v>
      </c>
      <c r="F11" s="276">
        <f>$B$107*(1)</f>
        <v>1</v>
      </c>
      <c r="G11" s="277">
        <f>$B$110*($B$71)</f>
        <v>0.5</v>
      </c>
      <c r="H11" s="277">
        <f>$B$107*($B$71)</f>
        <v>0.5</v>
      </c>
      <c r="I11" s="278">
        <f>$B$110*($B$69)</f>
        <v>0</v>
      </c>
      <c r="J11" s="28">
        <f t="shared" si="0"/>
        <v>0.5</v>
      </c>
      <c r="K11" s="28">
        <f t="shared" si="1"/>
        <v>0</v>
      </c>
      <c r="L11" s="108">
        <f t="shared" si="4"/>
        <v>0.5</v>
      </c>
      <c r="M11" s="30">
        <f t="shared" si="2"/>
        <v>0.5</v>
      </c>
      <c r="N11" s="28">
        <f t="shared" si="5"/>
        <v>0.25</v>
      </c>
      <c r="O11" s="28">
        <f t="shared" si="6"/>
        <v>0.25</v>
      </c>
      <c r="P11" s="28">
        <f t="shared" si="3"/>
        <v>0.5</v>
      </c>
      <c r="Q11" s="116">
        <f>PRODUCT(NodeProb_WLL3!C19:G19)</f>
        <v>6.4711288861134586E-2</v>
      </c>
      <c r="R11" s="117">
        <f t="shared" si="7"/>
        <v>3.2355644430567293E-2</v>
      </c>
      <c r="S11" s="295"/>
      <c r="T11" s="115"/>
      <c r="U11" s="115"/>
    </row>
    <row r="12" spans="1:21" x14ac:dyDescent="0.25">
      <c r="A12" s="297"/>
      <c r="B12">
        <v>10</v>
      </c>
      <c r="D12" s="274">
        <v>1</v>
      </c>
      <c r="E12" s="274">
        <v>4</v>
      </c>
      <c r="F12" s="279">
        <f>$B$107*(1)</f>
        <v>1</v>
      </c>
      <c r="G12" s="280">
        <f>$B$110*($B$72)</f>
        <v>0.75</v>
      </c>
      <c r="H12" s="280">
        <f>$B$107*($B$72)</f>
        <v>0.75</v>
      </c>
      <c r="I12" s="281">
        <f>$B$110*($B$73)</f>
        <v>0.16666666666666666</v>
      </c>
      <c r="J12" s="28">
        <f t="shared" si="0"/>
        <v>0.75</v>
      </c>
      <c r="K12" s="28">
        <f t="shared" si="1"/>
        <v>0.5</v>
      </c>
      <c r="L12" s="108">
        <f t="shared" si="4"/>
        <v>0.21428571428571427</v>
      </c>
      <c r="M12" s="30">
        <f t="shared" si="2"/>
        <v>0.7857142857142857</v>
      </c>
      <c r="N12" s="28">
        <f t="shared" si="5"/>
        <v>5.3571428571428568E-2</v>
      </c>
      <c r="O12" s="28">
        <f t="shared" si="6"/>
        <v>0.125</v>
      </c>
      <c r="P12" s="28">
        <f t="shared" si="3"/>
        <v>0.17857142857142858</v>
      </c>
      <c r="Q12" s="116">
        <f>PRODUCT(NodeProb_WLL3!C21:G21)</f>
        <v>2.5884515544453814E-3</v>
      </c>
      <c r="R12" s="116">
        <f t="shared" si="7"/>
        <v>4.6222349186524666E-4</v>
      </c>
      <c r="S12" s="295"/>
    </row>
    <row r="13" spans="1:21" x14ac:dyDescent="0.25">
      <c r="A13" s="297"/>
      <c r="B13">
        <v>11</v>
      </c>
      <c r="D13" s="274">
        <v>1</v>
      </c>
      <c r="E13" s="274">
        <v>4</v>
      </c>
      <c r="F13" s="279">
        <f>$B$107*($B$72)</f>
        <v>0.75</v>
      </c>
      <c r="G13" s="280">
        <f>$B$110*($B$72)</f>
        <v>0.75</v>
      </c>
      <c r="H13" s="280">
        <f>$B$107*($B$74)</f>
        <v>0</v>
      </c>
      <c r="I13" s="281">
        <f>$B$110*($B$74)</f>
        <v>0</v>
      </c>
      <c r="J13" s="28">
        <f t="shared" si="0"/>
        <v>0</v>
      </c>
      <c r="K13" s="28">
        <f t="shared" si="1"/>
        <v>0</v>
      </c>
      <c r="L13" s="108">
        <f t="shared" si="4"/>
        <v>0.5</v>
      </c>
      <c r="M13" s="30">
        <f t="shared" si="2"/>
        <v>0.5</v>
      </c>
      <c r="N13" s="28">
        <f t="shared" si="5"/>
        <v>0.375</v>
      </c>
      <c r="O13" s="28">
        <f t="shared" si="6"/>
        <v>0.375</v>
      </c>
      <c r="P13" s="28">
        <f t="shared" si="3"/>
        <v>0.75</v>
      </c>
      <c r="Q13" s="116">
        <f>PRODUCT(NodeProb_WLL3!C23:G23)</f>
        <v>3.6039210104201101E-2</v>
      </c>
      <c r="R13" s="116">
        <f t="shared" si="7"/>
        <v>2.7029407578150824E-2</v>
      </c>
      <c r="S13" s="295"/>
    </row>
    <row r="14" spans="1:21" x14ac:dyDescent="0.25">
      <c r="A14" s="297"/>
      <c r="B14">
        <v>12</v>
      </c>
      <c r="D14" s="274">
        <v>1</v>
      </c>
      <c r="E14" s="274">
        <v>4</v>
      </c>
      <c r="F14" s="279">
        <f>$B$107*($B$72)</f>
        <v>0.75</v>
      </c>
      <c r="G14" s="280">
        <f>$B$110*($B$72)</f>
        <v>0.75</v>
      </c>
      <c r="H14" s="280">
        <f>$B$107*($B$74)</f>
        <v>0</v>
      </c>
      <c r="I14" s="281">
        <f>$B$110*($B$74)</f>
        <v>0</v>
      </c>
      <c r="J14" s="28">
        <f t="shared" si="0"/>
        <v>0</v>
      </c>
      <c r="K14" s="28">
        <f t="shared" si="1"/>
        <v>0</v>
      </c>
      <c r="L14" s="108">
        <f t="shared" si="4"/>
        <v>0.5</v>
      </c>
      <c r="M14" s="30">
        <f t="shared" si="2"/>
        <v>0.5</v>
      </c>
      <c r="N14" s="28">
        <f t="shared" si="5"/>
        <v>0.375</v>
      </c>
      <c r="O14" s="28">
        <f t="shared" si="6"/>
        <v>0.375</v>
      </c>
      <c r="P14" s="28">
        <f t="shared" si="3"/>
        <v>0.75</v>
      </c>
      <c r="Q14" s="116">
        <f>PRODUCT(NodeProb_WLL3!C25:G25)</f>
        <v>3.6039210104201101E-2</v>
      </c>
      <c r="R14" s="116">
        <f t="shared" si="7"/>
        <v>2.7029407578150824E-2</v>
      </c>
      <c r="S14" s="295"/>
    </row>
    <row r="15" spans="1:21" x14ac:dyDescent="0.25">
      <c r="A15" s="297"/>
      <c r="B15">
        <v>13</v>
      </c>
      <c r="D15" s="274">
        <v>2</v>
      </c>
      <c r="E15" s="274">
        <v>3</v>
      </c>
      <c r="F15" s="279">
        <f>$B$108*($B$69)</f>
        <v>0</v>
      </c>
      <c r="G15" s="280">
        <f>$B$109*($B$69)</f>
        <v>0</v>
      </c>
      <c r="H15" s="280">
        <f>$B$108*(0)</f>
        <v>0</v>
      </c>
      <c r="I15" s="281">
        <f>$B$109*(0)</f>
        <v>0</v>
      </c>
      <c r="J15" s="28">
        <f t="shared" si="0"/>
        <v>0</v>
      </c>
      <c r="K15" s="28">
        <f t="shared" si="1"/>
        <v>0</v>
      </c>
      <c r="L15" s="108">
        <f t="shared" si="4"/>
        <v>0.5</v>
      </c>
      <c r="M15" s="30">
        <f t="shared" si="2"/>
        <v>0.5</v>
      </c>
      <c r="N15" s="28">
        <f t="shared" si="5"/>
        <v>0</v>
      </c>
      <c r="O15" s="28">
        <f t="shared" si="6"/>
        <v>0</v>
      </c>
      <c r="P15" s="28">
        <f t="shared" si="3"/>
        <v>0</v>
      </c>
      <c r="Q15" s="116">
        <f>PRODUCT(NodeProb_WLL3!C27:G27)</f>
        <v>0</v>
      </c>
      <c r="R15" s="116">
        <f t="shared" si="7"/>
        <v>0</v>
      </c>
      <c r="S15" s="295"/>
    </row>
    <row r="16" spans="1:21" x14ac:dyDescent="0.25">
      <c r="A16" s="297"/>
      <c r="B16">
        <v>14</v>
      </c>
      <c r="D16" s="274">
        <v>2</v>
      </c>
      <c r="E16" s="274">
        <v>3</v>
      </c>
      <c r="F16" s="279">
        <f>$B$108*($B$69)</f>
        <v>0</v>
      </c>
      <c r="G16" s="280">
        <f>$B$109*($B$69)</f>
        <v>0</v>
      </c>
      <c r="H16" s="280">
        <f>$B$108*(0)</f>
        <v>0</v>
      </c>
      <c r="I16" s="281">
        <f>$B$109*(0)</f>
        <v>0</v>
      </c>
      <c r="J16" s="28">
        <f t="shared" si="0"/>
        <v>0</v>
      </c>
      <c r="K16" s="28">
        <f t="shared" si="1"/>
        <v>0</v>
      </c>
      <c r="L16" s="108">
        <f t="shared" si="4"/>
        <v>0.5</v>
      </c>
      <c r="M16" s="30">
        <f t="shared" si="2"/>
        <v>0.5</v>
      </c>
      <c r="N16" s="28">
        <f t="shared" si="5"/>
        <v>0</v>
      </c>
      <c r="O16" s="28">
        <f t="shared" si="6"/>
        <v>0</v>
      </c>
      <c r="P16" s="28">
        <f t="shared" si="3"/>
        <v>0</v>
      </c>
      <c r="Q16" s="116">
        <f>PRODUCT(NodeProb_WLL3!C29:G29)</f>
        <v>0</v>
      </c>
      <c r="R16" s="116">
        <f t="shared" si="7"/>
        <v>0</v>
      </c>
      <c r="S16" s="295"/>
    </row>
    <row r="17" spans="1:21" x14ac:dyDescent="0.25">
      <c r="A17" s="297"/>
      <c r="B17">
        <v>15</v>
      </c>
      <c r="D17" s="274">
        <v>2</v>
      </c>
      <c r="E17" s="274">
        <v>3</v>
      </c>
      <c r="F17" s="279">
        <f>$B$108*($B$74)</f>
        <v>0</v>
      </c>
      <c r="G17" s="280">
        <f>$B$109*($B$71)</f>
        <v>0.5</v>
      </c>
      <c r="H17" s="280">
        <f>$B$108*(0)</f>
        <v>0</v>
      </c>
      <c r="I17" s="281">
        <f>$B$109*($B$74)</f>
        <v>0</v>
      </c>
      <c r="J17" s="28">
        <f t="shared" si="0"/>
        <v>0</v>
      </c>
      <c r="K17" s="28">
        <f t="shared" si="1"/>
        <v>0.5</v>
      </c>
      <c r="L17" s="108">
        <f t="shared" si="4"/>
        <v>0</v>
      </c>
      <c r="M17" s="30">
        <f t="shared" si="2"/>
        <v>1</v>
      </c>
      <c r="N17" s="28">
        <f t="shared" si="5"/>
        <v>0</v>
      </c>
      <c r="O17" s="28">
        <f t="shared" si="6"/>
        <v>0</v>
      </c>
      <c r="P17" s="28">
        <f t="shared" si="3"/>
        <v>0</v>
      </c>
      <c r="Q17" s="116">
        <f>PRODUCT(NodeProb_WLL3!C31:G31)</f>
        <v>5.070167638067484E-2</v>
      </c>
      <c r="R17" s="116">
        <f t="shared" si="7"/>
        <v>0</v>
      </c>
      <c r="S17" s="295"/>
    </row>
    <row r="18" spans="1:21" x14ac:dyDescent="0.25">
      <c r="A18" s="297"/>
      <c r="B18">
        <v>16</v>
      </c>
      <c r="D18" s="274">
        <v>2</v>
      </c>
      <c r="E18" s="274">
        <v>3</v>
      </c>
      <c r="F18" s="272">
        <f>$B$108*($B$73)</f>
        <v>0.16666666666666666</v>
      </c>
      <c r="G18" s="271">
        <f>$B$109*($B$68)</f>
        <v>0.5</v>
      </c>
      <c r="H18" s="271">
        <f>$B$108*(0)</f>
        <v>0</v>
      </c>
      <c r="I18" s="273">
        <f>$B$109*($B$73)</f>
        <v>0.16666666666666666</v>
      </c>
      <c r="J18" s="28">
        <f t="shared" si="0"/>
        <v>0</v>
      </c>
      <c r="K18" s="28">
        <f t="shared" si="1"/>
        <v>0.33333333333333337</v>
      </c>
      <c r="L18" s="108">
        <f t="shared" si="4"/>
        <v>0.24999999999999994</v>
      </c>
      <c r="M18" s="30">
        <f t="shared" si="2"/>
        <v>0.75</v>
      </c>
      <c r="N18" s="28">
        <f t="shared" si="5"/>
        <v>4.1666666666666657E-2</v>
      </c>
      <c r="O18" s="28">
        <f t="shared" si="6"/>
        <v>8.3333333333333329E-2</v>
      </c>
      <c r="P18" s="28">
        <f t="shared" si="3"/>
        <v>0.12499999999999999</v>
      </c>
      <c r="Q18" s="116">
        <f>PRODUCT(NodeProb_WLL3!C33:G33)</f>
        <v>5.9920162995342988E-2</v>
      </c>
      <c r="R18" s="116">
        <f t="shared" si="7"/>
        <v>7.4900203744178726E-3</v>
      </c>
      <c r="S18" s="295"/>
    </row>
    <row r="19" spans="1:21" x14ac:dyDescent="0.25">
      <c r="A19" s="297"/>
      <c r="B19" s="115">
        <v>17</v>
      </c>
      <c r="C19" s="115"/>
      <c r="D19" s="275">
        <v>2</v>
      </c>
      <c r="E19" s="274">
        <v>3</v>
      </c>
      <c r="F19" s="276">
        <f>$B$108*(1)</f>
        <v>1</v>
      </c>
      <c r="G19" s="277">
        <f>$B$109*($B$71)</f>
        <v>0.5</v>
      </c>
      <c r="H19" s="277">
        <f>$B$108*($B$71)</f>
        <v>0.5</v>
      </c>
      <c r="I19" s="278">
        <f>$B$109*($B$69)</f>
        <v>0</v>
      </c>
      <c r="J19" s="28">
        <f t="shared" si="0"/>
        <v>0.5</v>
      </c>
      <c r="K19" s="28">
        <f t="shared" si="1"/>
        <v>0</v>
      </c>
      <c r="L19" s="108">
        <f t="shared" si="4"/>
        <v>0.5</v>
      </c>
      <c r="M19" s="30">
        <f t="shared" si="2"/>
        <v>0.5</v>
      </c>
      <c r="N19" s="28">
        <f t="shared" si="5"/>
        <v>0.25</v>
      </c>
      <c r="O19" s="28">
        <f t="shared" si="6"/>
        <v>0.25</v>
      </c>
      <c r="P19" s="28">
        <f t="shared" si="3"/>
        <v>0.5</v>
      </c>
      <c r="Q19" s="116">
        <f>PRODUCT(NodeProb_WLL3!C35:G35)</f>
        <v>6.4711288861134586E-2</v>
      </c>
      <c r="R19" s="117">
        <f t="shared" si="7"/>
        <v>3.2355644430567293E-2</v>
      </c>
      <c r="S19" s="295"/>
      <c r="T19" s="115"/>
      <c r="U19" s="115"/>
    </row>
    <row r="20" spans="1:21" x14ac:dyDescent="0.25">
      <c r="A20" s="297"/>
      <c r="B20">
        <v>18</v>
      </c>
      <c r="D20" s="274">
        <v>2</v>
      </c>
      <c r="E20" s="274">
        <v>3</v>
      </c>
      <c r="F20" s="279">
        <f>$B$108*(1)</f>
        <v>1</v>
      </c>
      <c r="G20" s="280">
        <f>$B$109*($B$72)</f>
        <v>0.75</v>
      </c>
      <c r="H20" s="280">
        <f>$B$108*($B$72)</f>
        <v>0.75</v>
      </c>
      <c r="I20" s="281">
        <f>$B$109*($B$73)</f>
        <v>0.16666666666666666</v>
      </c>
      <c r="J20" s="28">
        <f t="shared" si="0"/>
        <v>0.75</v>
      </c>
      <c r="K20" s="28">
        <f t="shared" si="1"/>
        <v>0.5</v>
      </c>
      <c r="L20" s="108">
        <f t="shared" si="4"/>
        <v>0.21428571428571427</v>
      </c>
      <c r="M20" s="30">
        <f t="shared" si="2"/>
        <v>0.7857142857142857</v>
      </c>
      <c r="N20" s="28">
        <f t="shared" si="5"/>
        <v>5.3571428571428568E-2</v>
      </c>
      <c r="O20" s="28">
        <f t="shared" si="6"/>
        <v>0.125</v>
      </c>
      <c r="P20" s="28">
        <f t="shared" si="3"/>
        <v>0.17857142857142858</v>
      </c>
      <c r="Q20" s="116">
        <f>PRODUCT(NodeProb_WLL3!C37:G37)</f>
        <v>2.5884515544453814E-3</v>
      </c>
      <c r="R20" s="116">
        <f t="shared" si="7"/>
        <v>4.6222349186524666E-4</v>
      </c>
      <c r="S20" s="295"/>
    </row>
    <row r="21" spans="1:21" x14ac:dyDescent="0.25">
      <c r="A21" s="297"/>
      <c r="B21">
        <v>19</v>
      </c>
      <c r="D21" s="274">
        <v>2</v>
      </c>
      <c r="E21" s="274">
        <v>3</v>
      </c>
      <c r="F21" s="279">
        <f>$B$108*($B$72)</f>
        <v>0.75</v>
      </c>
      <c r="G21" s="280">
        <f>$B$109*($B$72)</f>
        <v>0.75</v>
      </c>
      <c r="H21" s="280">
        <f>$B$108*($B$74)</f>
        <v>0</v>
      </c>
      <c r="I21" s="281">
        <f>$B$109*($B$74)</f>
        <v>0</v>
      </c>
      <c r="J21" s="28">
        <f t="shared" si="0"/>
        <v>0</v>
      </c>
      <c r="K21" s="28">
        <f t="shared" si="1"/>
        <v>0</v>
      </c>
      <c r="L21" s="108">
        <f t="shared" si="4"/>
        <v>0.5</v>
      </c>
      <c r="M21" s="30">
        <f t="shared" si="2"/>
        <v>0.5</v>
      </c>
      <c r="N21" s="28">
        <f t="shared" si="5"/>
        <v>0.375</v>
      </c>
      <c r="O21" s="28">
        <f t="shared" si="6"/>
        <v>0.375</v>
      </c>
      <c r="P21" s="28">
        <f t="shared" si="3"/>
        <v>0.75</v>
      </c>
      <c r="Q21" s="116">
        <f>PRODUCT(NodeProb_WLL3!C39:G39)</f>
        <v>3.6039210104201101E-2</v>
      </c>
      <c r="R21" s="116">
        <f t="shared" si="7"/>
        <v>2.7029407578150824E-2</v>
      </c>
      <c r="S21" s="295"/>
    </row>
    <row r="22" spans="1:21" x14ac:dyDescent="0.25">
      <c r="A22" s="297"/>
      <c r="B22">
        <v>20</v>
      </c>
      <c r="D22" s="274">
        <v>2</v>
      </c>
      <c r="E22" s="274">
        <v>3</v>
      </c>
      <c r="F22" s="279">
        <f>$B$108*($B$72)</f>
        <v>0.75</v>
      </c>
      <c r="G22" s="280">
        <f>$B$109*($B$72)</f>
        <v>0.75</v>
      </c>
      <c r="H22" s="280">
        <f>$B$108*($B$74)</f>
        <v>0</v>
      </c>
      <c r="I22" s="281">
        <f>$B$109*($B$74)</f>
        <v>0</v>
      </c>
      <c r="J22" s="28">
        <f t="shared" si="0"/>
        <v>0</v>
      </c>
      <c r="K22" s="28">
        <f t="shared" si="1"/>
        <v>0</v>
      </c>
      <c r="L22" s="108">
        <f t="shared" si="4"/>
        <v>0.5</v>
      </c>
      <c r="M22" s="30">
        <f t="shared" si="2"/>
        <v>0.5</v>
      </c>
      <c r="N22" s="28">
        <f t="shared" si="5"/>
        <v>0.375</v>
      </c>
      <c r="O22" s="28">
        <f t="shared" si="6"/>
        <v>0.375</v>
      </c>
      <c r="P22" s="28">
        <f t="shared" si="3"/>
        <v>0.75</v>
      </c>
      <c r="Q22" s="116">
        <f>PRODUCT(NodeProb_WLL3!C41:G41)</f>
        <v>3.6039210104201101E-2</v>
      </c>
      <c r="R22" s="116">
        <f t="shared" si="7"/>
        <v>2.7029407578150824E-2</v>
      </c>
      <c r="S22" s="295"/>
    </row>
    <row r="23" spans="1:21" x14ac:dyDescent="0.25">
      <c r="A23" s="297"/>
      <c r="B23">
        <v>21</v>
      </c>
      <c r="D23" s="274">
        <v>1</v>
      </c>
      <c r="E23" s="274">
        <v>4</v>
      </c>
      <c r="F23" s="279">
        <f>$B$107*($B$69)</f>
        <v>0</v>
      </c>
      <c r="G23" s="280">
        <f>$B$110*($B$69)</f>
        <v>0</v>
      </c>
      <c r="H23" s="280">
        <f>$B$107*(0)</f>
        <v>0</v>
      </c>
      <c r="I23" s="281">
        <f>$B$110*(0)</f>
        <v>0</v>
      </c>
      <c r="J23" s="28">
        <f t="shared" si="0"/>
        <v>0</v>
      </c>
      <c r="K23" s="28">
        <f t="shared" si="1"/>
        <v>0</v>
      </c>
      <c r="L23" s="108">
        <f t="shared" si="4"/>
        <v>0.5</v>
      </c>
      <c r="M23" s="30">
        <f t="shared" si="2"/>
        <v>0.5</v>
      </c>
      <c r="N23" s="28">
        <f t="shared" si="5"/>
        <v>0</v>
      </c>
      <c r="O23" s="28">
        <f t="shared" si="6"/>
        <v>0</v>
      </c>
      <c r="P23" s="28">
        <f t="shared" si="3"/>
        <v>0</v>
      </c>
      <c r="Q23" s="116">
        <f>PRODUCT(NodeProb_WLL3!C43:G43)</f>
        <v>0</v>
      </c>
      <c r="R23" s="116">
        <f t="shared" si="7"/>
        <v>0</v>
      </c>
      <c r="S23" s="295"/>
    </row>
    <row r="24" spans="1:21" x14ac:dyDescent="0.25">
      <c r="A24" s="297"/>
      <c r="B24">
        <v>22</v>
      </c>
      <c r="D24" s="274">
        <v>1</v>
      </c>
      <c r="E24" s="274">
        <v>4</v>
      </c>
      <c r="F24" s="279">
        <f>$B$107*($B$69)</f>
        <v>0</v>
      </c>
      <c r="G24" s="280">
        <f>$B$110*($B$69)</f>
        <v>0</v>
      </c>
      <c r="H24" s="280">
        <f>$B$107*(0)</f>
        <v>0</v>
      </c>
      <c r="I24" s="281">
        <f>$B$110*(0)</f>
        <v>0</v>
      </c>
      <c r="J24" s="28">
        <f t="shared" si="0"/>
        <v>0</v>
      </c>
      <c r="K24" s="28">
        <f t="shared" si="1"/>
        <v>0</v>
      </c>
      <c r="L24" s="108">
        <f t="shared" si="4"/>
        <v>0.5</v>
      </c>
      <c r="M24" s="30">
        <f t="shared" si="2"/>
        <v>0.5</v>
      </c>
      <c r="N24" s="28">
        <f t="shared" si="5"/>
        <v>0</v>
      </c>
      <c r="O24" s="28">
        <f t="shared" si="6"/>
        <v>0</v>
      </c>
      <c r="P24" s="28">
        <f t="shared" si="3"/>
        <v>0</v>
      </c>
      <c r="Q24" s="116">
        <f>PRODUCT(NodeProb_WLL3!C45:G45)</f>
        <v>0</v>
      </c>
      <c r="R24" s="116">
        <f t="shared" si="7"/>
        <v>0</v>
      </c>
      <c r="S24" s="295"/>
    </row>
    <row r="25" spans="1:21" x14ac:dyDescent="0.25">
      <c r="A25" s="297"/>
      <c r="B25">
        <v>23</v>
      </c>
      <c r="D25" s="274">
        <v>1</v>
      </c>
      <c r="E25" s="274">
        <v>4</v>
      </c>
      <c r="F25" s="279">
        <f>$B$107*($B$74)</f>
        <v>0</v>
      </c>
      <c r="G25" s="280">
        <f>$B$110*($B$71)</f>
        <v>0.5</v>
      </c>
      <c r="H25" s="280">
        <f>$B$107*(0)</f>
        <v>0</v>
      </c>
      <c r="I25" s="281">
        <f>$B$110*($B$74)</f>
        <v>0</v>
      </c>
      <c r="J25" s="28">
        <f t="shared" si="0"/>
        <v>0</v>
      </c>
      <c r="K25" s="28">
        <f t="shared" si="1"/>
        <v>0.5</v>
      </c>
      <c r="L25" s="108">
        <f t="shared" si="4"/>
        <v>0</v>
      </c>
      <c r="M25" s="30">
        <f t="shared" si="2"/>
        <v>1</v>
      </c>
      <c r="N25" s="28">
        <f t="shared" si="5"/>
        <v>0</v>
      </c>
      <c r="O25" s="28">
        <f t="shared" si="6"/>
        <v>0</v>
      </c>
      <c r="P25" s="28">
        <f t="shared" si="3"/>
        <v>0</v>
      </c>
      <c r="Q25" s="116">
        <f>PRODUCT(NodeProb_WLL3!C47:G47)</f>
        <v>5.070167638067484E-2</v>
      </c>
      <c r="R25" s="116">
        <f t="shared" si="7"/>
        <v>0</v>
      </c>
      <c r="S25" s="295"/>
    </row>
    <row r="26" spans="1:21" x14ac:dyDescent="0.25">
      <c r="A26" s="297"/>
      <c r="B26">
        <v>24</v>
      </c>
      <c r="C26" s="1"/>
      <c r="D26" s="274">
        <v>1</v>
      </c>
      <c r="E26" s="274">
        <v>4</v>
      </c>
      <c r="F26" s="272">
        <f>$B$107*($B$73)</f>
        <v>0.16666666666666666</v>
      </c>
      <c r="G26" s="271">
        <f>$B$110*($B$68)</f>
        <v>0.5</v>
      </c>
      <c r="H26" s="271">
        <f>$B$107*(0)</f>
        <v>0</v>
      </c>
      <c r="I26" s="273">
        <f>$B$110*($B$73)</f>
        <v>0.16666666666666666</v>
      </c>
      <c r="J26" s="28">
        <f t="shared" si="0"/>
        <v>0</v>
      </c>
      <c r="K26" s="28">
        <f t="shared" si="1"/>
        <v>0.33333333333333337</v>
      </c>
      <c r="L26" s="108">
        <f t="shared" si="4"/>
        <v>0.24999999999999994</v>
      </c>
      <c r="M26" s="30">
        <f t="shared" si="2"/>
        <v>0.75</v>
      </c>
      <c r="N26" s="28">
        <f t="shared" si="5"/>
        <v>4.1666666666666657E-2</v>
      </c>
      <c r="O26" s="28">
        <f t="shared" si="6"/>
        <v>8.3333333333333329E-2</v>
      </c>
      <c r="P26" s="28">
        <f t="shared" si="3"/>
        <v>0.12499999999999999</v>
      </c>
      <c r="Q26" s="118">
        <f>PRODUCT(NodeProb_WLL3!C49:G49)</f>
        <v>5.9920162995342988E-2</v>
      </c>
      <c r="R26" s="116">
        <f t="shared" si="7"/>
        <v>7.4900203744178726E-3</v>
      </c>
      <c r="S26" s="295"/>
    </row>
    <row r="27" spans="1:21" x14ac:dyDescent="0.25">
      <c r="A27" s="297"/>
      <c r="B27" s="115">
        <v>25</v>
      </c>
      <c r="D27" s="275">
        <v>2</v>
      </c>
      <c r="E27" s="275">
        <v>4</v>
      </c>
      <c r="F27" s="276">
        <f>$B$108*(1)</f>
        <v>1</v>
      </c>
      <c r="G27" s="277">
        <f>$B$110*($B$71)</f>
        <v>0.5</v>
      </c>
      <c r="H27" s="277">
        <f>$B$108*($B$71)</f>
        <v>0.5</v>
      </c>
      <c r="I27" s="278">
        <f>$B$110*($B$69)</f>
        <v>0</v>
      </c>
      <c r="J27" s="28">
        <f t="shared" si="0"/>
        <v>0.5</v>
      </c>
      <c r="K27" s="28">
        <f t="shared" si="1"/>
        <v>0</v>
      </c>
      <c r="L27" s="108">
        <f t="shared" si="4"/>
        <v>0.5</v>
      </c>
      <c r="M27" s="30">
        <f t="shared" si="2"/>
        <v>0.5</v>
      </c>
      <c r="N27" s="28">
        <f t="shared" si="5"/>
        <v>0.25</v>
      </c>
      <c r="O27" s="28">
        <f t="shared" si="6"/>
        <v>0.25</v>
      </c>
      <c r="P27" s="28">
        <f t="shared" si="3"/>
        <v>0.5</v>
      </c>
      <c r="Q27" s="116">
        <f>PRODUCT(NodeProb_WLL3!C51:G51)</f>
        <v>6.4711288861134586E-2</v>
      </c>
      <c r="R27" s="117">
        <f t="shared" si="7"/>
        <v>3.2355644430567293E-2</v>
      </c>
      <c r="S27" s="295"/>
      <c r="T27" s="115"/>
      <c r="U27" s="115"/>
    </row>
    <row r="28" spans="1:21" x14ac:dyDescent="0.25">
      <c r="A28" s="297"/>
      <c r="B28">
        <v>26</v>
      </c>
      <c r="D28" s="274">
        <v>2</v>
      </c>
      <c r="E28" s="274">
        <v>4</v>
      </c>
      <c r="F28" s="279">
        <f>$B$108*(1)</f>
        <v>1</v>
      </c>
      <c r="G28" s="280">
        <f>$B$110*($B$72)</f>
        <v>0.75</v>
      </c>
      <c r="H28" s="280">
        <f>$B$108*($B$72)</f>
        <v>0.75</v>
      </c>
      <c r="I28" s="281">
        <f>$B$110*($B$73)</f>
        <v>0.16666666666666666</v>
      </c>
      <c r="J28" s="28">
        <f t="shared" si="0"/>
        <v>0.75</v>
      </c>
      <c r="K28" s="28">
        <f t="shared" si="1"/>
        <v>0.5</v>
      </c>
      <c r="L28" s="108">
        <f t="shared" si="4"/>
        <v>0.21428571428571427</v>
      </c>
      <c r="M28" s="30">
        <f t="shared" si="2"/>
        <v>0.7857142857142857</v>
      </c>
      <c r="N28" s="28">
        <f t="shared" si="5"/>
        <v>5.3571428571428568E-2</v>
      </c>
      <c r="O28" s="28">
        <f t="shared" si="6"/>
        <v>0.125</v>
      </c>
      <c r="P28" s="28">
        <f t="shared" si="3"/>
        <v>0.17857142857142858</v>
      </c>
      <c r="Q28" s="116">
        <f>PRODUCT(NodeProb_WLL3!C53:G53)</f>
        <v>2.5884515544453814E-3</v>
      </c>
      <c r="R28" s="116">
        <f t="shared" si="7"/>
        <v>4.6222349186524666E-4</v>
      </c>
      <c r="S28" s="295"/>
    </row>
    <row r="29" spans="1:21" x14ac:dyDescent="0.25">
      <c r="A29" s="297"/>
      <c r="B29">
        <v>27</v>
      </c>
      <c r="D29" s="274">
        <v>2</v>
      </c>
      <c r="E29" s="274">
        <v>4</v>
      </c>
      <c r="F29" s="279">
        <f>$B$108*($B$72)</f>
        <v>0.75</v>
      </c>
      <c r="G29" s="280">
        <f>$B$110*($B$72)</f>
        <v>0.75</v>
      </c>
      <c r="H29" s="280">
        <f>$B$108*($B$74)</f>
        <v>0</v>
      </c>
      <c r="I29" s="281">
        <f>$B$110*($B$74)</f>
        <v>0</v>
      </c>
      <c r="J29" s="28">
        <f t="shared" si="0"/>
        <v>0</v>
      </c>
      <c r="K29" s="28">
        <f t="shared" si="1"/>
        <v>0</v>
      </c>
      <c r="L29" s="108">
        <f t="shared" si="4"/>
        <v>0.5</v>
      </c>
      <c r="M29" s="30">
        <f t="shared" si="2"/>
        <v>0.5</v>
      </c>
      <c r="N29" s="28">
        <f t="shared" si="5"/>
        <v>0.375</v>
      </c>
      <c r="O29" s="28">
        <f t="shared" si="6"/>
        <v>0.375</v>
      </c>
      <c r="P29" s="28">
        <f t="shared" si="3"/>
        <v>0.75</v>
      </c>
      <c r="Q29" s="116">
        <f>PRODUCT(NodeProb_WLL3!C55:G55)</f>
        <v>3.6039210104201101E-2</v>
      </c>
      <c r="R29" s="116">
        <f t="shared" si="7"/>
        <v>2.7029407578150824E-2</v>
      </c>
      <c r="S29" s="295"/>
    </row>
    <row r="30" spans="1:21" x14ac:dyDescent="0.25">
      <c r="A30" s="297"/>
      <c r="B30">
        <v>28</v>
      </c>
      <c r="D30" s="274">
        <v>2</v>
      </c>
      <c r="E30" s="274">
        <v>4</v>
      </c>
      <c r="F30" s="279">
        <f>$B$108*($B$72)</f>
        <v>0.75</v>
      </c>
      <c r="G30" s="280">
        <f>$B$110*($B$72)</f>
        <v>0.75</v>
      </c>
      <c r="H30" s="280">
        <f>$B$108*($B$74)</f>
        <v>0</v>
      </c>
      <c r="I30" s="281">
        <f>$B$110*($B$74)</f>
        <v>0</v>
      </c>
      <c r="J30" s="28">
        <f t="shared" si="0"/>
        <v>0</v>
      </c>
      <c r="K30" s="28">
        <f t="shared" si="1"/>
        <v>0</v>
      </c>
      <c r="L30" s="108">
        <f t="shared" si="4"/>
        <v>0.5</v>
      </c>
      <c r="M30" s="30">
        <f t="shared" si="2"/>
        <v>0.5</v>
      </c>
      <c r="N30" s="28">
        <f t="shared" si="5"/>
        <v>0.375</v>
      </c>
      <c r="O30" s="28">
        <f t="shared" si="6"/>
        <v>0.375</v>
      </c>
      <c r="P30" s="28">
        <f t="shared" si="3"/>
        <v>0.75</v>
      </c>
      <c r="Q30" s="116">
        <f>PRODUCT(NodeProb_WLL3!C57:G57)</f>
        <v>3.6039210104201101E-2</v>
      </c>
      <c r="R30" s="116">
        <f t="shared" si="7"/>
        <v>2.7029407578150824E-2</v>
      </c>
      <c r="S30" s="295"/>
    </row>
    <row r="31" spans="1:21" x14ac:dyDescent="0.25">
      <c r="A31" s="297"/>
      <c r="B31">
        <v>29</v>
      </c>
      <c r="D31" s="274">
        <v>1</v>
      </c>
      <c r="E31" s="274">
        <v>3</v>
      </c>
      <c r="F31" s="279">
        <f>$B$107*($B$69)</f>
        <v>0</v>
      </c>
      <c r="G31" s="280">
        <f>$B$109*($B$69)</f>
        <v>0</v>
      </c>
      <c r="H31" s="280">
        <f>$B$107*(0)</f>
        <v>0</v>
      </c>
      <c r="I31" s="281">
        <f>$B$109*(0)</f>
        <v>0</v>
      </c>
      <c r="J31" s="28">
        <f t="shared" si="0"/>
        <v>0</v>
      </c>
      <c r="K31" s="28">
        <f t="shared" si="1"/>
        <v>0</v>
      </c>
      <c r="L31" s="108">
        <f t="shared" si="4"/>
        <v>0.5</v>
      </c>
      <c r="M31" s="30">
        <f t="shared" si="2"/>
        <v>0.5</v>
      </c>
      <c r="N31" s="28">
        <f t="shared" si="5"/>
        <v>0</v>
      </c>
      <c r="O31" s="28">
        <f t="shared" si="6"/>
        <v>0</v>
      </c>
      <c r="P31" s="28">
        <f t="shared" si="3"/>
        <v>0</v>
      </c>
      <c r="Q31" s="116">
        <f>PRODUCT(NodeProb_WLL3!C59:G59)</f>
        <v>0</v>
      </c>
      <c r="R31" s="116">
        <f t="shared" si="7"/>
        <v>0</v>
      </c>
      <c r="S31" s="295"/>
    </row>
    <row r="32" spans="1:21" x14ac:dyDescent="0.25">
      <c r="A32" s="297"/>
      <c r="B32">
        <v>30</v>
      </c>
      <c r="D32" s="274">
        <v>1</v>
      </c>
      <c r="E32" s="274">
        <v>3</v>
      </c>
      <c r="F32" s="279">
        <f>$B$107*($B$69)</f>
        <v>0</v>
      </c>
      <c r="G32" s="280">
        <f>$B$109*($B$69)</f>
        <v>0</v>
      </c>
      <c r="H32" s="280">
        <f>$B$107*(0)</f>
        <v>0</v>
      </c>
      <c r="I32" s="281">
        <f>$B$109*(0)</f>
        <v>0</v>
      </c>
      <c r="J32" s="28">
        <f t="shared" si="0"/>
        <v>0</v>
      </c>
      <c r="K32" s="28">
        <f t="shared" si="1"/>
        <v>0</v>
      </c>
      <c r="L32" s="108">
        <f t="shared" si="4"/>
        <v>0.5</v>
      </c>
      <c r="M32" s="30">
        <f t="shared" si="2"/>
        <v>0.5</v>
      </c>
      <c r="N32" s="28">
        <f t="shared" si="5"/>
        <v>0</v>
      </c>
      <c r="O32" s="28">
        <f t="shared" si="6"/>
        <v>0</v>
      </c>
      <c r="P32" s="28">
        <f t="shared" si="3"/>
        <v>0</v>
      </c>
      <c r="Q32" s="116">
        <f>PRODUCT(NodeProb_WLL3!C61:G61)</f>
        <v>0</v>
      </c>
      <c r="R32" s="116">
        <f t="shared" si="7"/>
        <v>0</v>
      </c>
      <c r="S32" s="295"/>
    </row>
    <row r="33" spans="1:21" x14ac:dyDescent="0.25">
      <c r="A33" s="297"/>
      <c r="B33">
        <v>31</v>
      </c>
      <c r="D33" s="274">
        <v>1</v>
      </c>
      <c r="E33" s="274">
        <v>3</v>
      </c>
      <c r="F33" s="279">
        <f>$B$107*($B$74)</f>
        <v>0</v>
      </c>
      <c r="G33" s="280">
        <f>$B$109*($B$71)</f>
        <v>0.5</v>
      </c>
      <c r="H33" s="280">
        <f>$B$107*(0)</f>
        <v>0</v>
      </c>
      <c r="I33" s="281">
        <f>$B$109*($B$74)</f>
        <v>0</v>
      </c>
      <c r="J33" s="28">
        <f t="shared" si="0"/>
        <v>0</v>
      </c>
      <c r="K33" s="28">
        <f t="shared" si="1"/>
        <v>0.5</v>
      </c>
      <c r="L33" s="108">
        <f t="shared" si="4"/>
        <v>0</v>
      </c>
      <c r="M33" s="30">
        <f t="shared" si="2"/>
        <v>1</v>
      </c>
      <c r="N33" s="28">
        <f t="shared" si="5"/>
        <v>0</v>
      </c>
      <c r="O33" s="28">
        <f t="shared" si="6"/>
        <v>0</v>
      </c>
      <c r="P33" s="28">
        <f t="shared" si="3"/>
        <v>0</v>
      </c>
      <c r="Q33" s="116">
        <f>PRODUCT(NodeProb_WLL3!C63:G63)</f>
        <v>5.070167638067484E-2</v>
      </c>
      <c r="R33" s="116">
        <f t="shared" si="7"/>
        <v>0</v>
      </c>
      <c r="S33" s="295"/>
    </row>
    <row r="34" spans="1:21" x14ac:dyDescent="0.25">
      <c r="A34" s="297"/>
      <c r="B34">
        <v>32</v>
      </c>
      <c r="D34" s="274">
        <v>1</v>
      </c>
      <c r="E34" s="274">
        <v>3</v>
      </c>
      <c r="F34" s="279">
        <f>$B$107*($B$73)</f>
        <v>0.16666666666666666</v>
      </c>
      <c r="G34" s="280">
        <f>$B$109*($B$68)</f>
        <v>0.5</v>
      </c>
      <c r="H34" s="280">
        <f>$B$107*(0)</f>
        <v>0</v>
      </c>
      <c r="I34" s="281">
        <f>$B$109*($B$73)</f>
        <v>0.16666666666666666</v>
      </c>
      <c r="J34" s="28">
        <f t="shared" si="0"/>
        <v>0</v>
      </c>
      <c r="K34" s="28">
        <f t="shared" si="1"/>
        <v>0.33333333333333337</v>
      </c>
      <c r="L34" s="108">
        <f t="shared" si="4"/>
        <v>0.24999999999999994</v>
      </c>
      <c r="M34" s="30">
        <f t="shared" si="2"/>
        <v>0.75</v>
      </c>
      <c r="N34" s="28">
        <f t="shared" si="5"/>
        <v>4.1666666666666657E-2</v>
      </c>
      <c r="O34" s="28">
        <f t="shared" si="6"/>
        <v>8.3333333333333329E-2</v>
      </c>
      <c r="P34" s="28">
        <f t="shared" si="3"/>
        <v>0.12499999999999999</v>
      </c>
      <c r="Q34" s="116">
        <f>PRODUCT(NodeProb_WLL3!C65:G65)</f>
        <v>5.9920162995342988E-2</v>
      </c>
      <c r="R34" s="116">
        <f t="shared" si="7"/>
        <v>7.4900203744178726E-3</v>
      </c>
      <c r="S34" s="296"/>
    </row>
    <row r="35" spans="1:21" x14ac:dyDescent="0.25">
      <c r="A35" s="297" t="s">
        <v>56</v>
      </c>
      <c r="B35" s="115">
        <v>33</v>
      </c>
      <c r="C35" s="115"/>
      <c r="D35" s="275">
        <v>2</v>
      </c>
      <c r="E35" s="275">
        <v>4</v>
      </c>
      <c r="F35" s="276">
        <f>$B$108*($L$3*$B$68+$M$3*$B$71)</f>
        <v>0.5</v>
      </c>
      <c r="G35" s="277">
        <f>$B$110*($L$4*$B$73+$M$4*$B$74)</f>
        <v>3.5714285714285712E-2</v>
      </c>
      <c r="H35" s="277">
        <f>$B$108*($L$4*$B$73+$M$4*$B$74)</f>
        <v>3.5714285714285712E-2</v>
      </c>
      <c r="I35" s="278">
        <f>$B$110*($L$3*0+$M$3*0)</f>
        <v>0</v>
      </c>
      <c r="J35" s="28">
        <f t="shared" si="0"/>
        <v>0.4642857142857143</v>
      </c>
      <c r="K35" s="28">
        <f t="shared" si="1"/>
        <v>0</v>
      </c>
      <c r="L35" s="108">
        <f t="shared" si="4"/>
        <v>0.96153846153846156</v>
      </c>
      <c r="M35" s="30">
        <f t="shared" si="2"/>
        <v>3.8461538461538436E-2</v>
      </c>
      <c r="N35" s="28">
        <f t="shared" si="5"/>
        <v>1.7857142857142856E-2</v>
      </c>
      <c r="O35" s="28">
        <f t="shared" si="6"/>
        <v>1.3736263736263735E-3</v>
      </c>
      <c r="P35" s="28">
        <f t="shared" si="3"/>
        <v>1.9230769230769228E-2</v>
      </c>
      <c r="Q35" s="117">
        <f>PRODUCT(NodeProb_WLL3!D3:G3)</f>
        <v>6.729974041557997E-2</v>
      </c>
      <c r="R35" s="117">
        <f t="shared" si="7"/>
        <v>1.2942257772226916E-3</v>
      </c>
      <c r="S35" s="298">
        <f>SUM(R35:R50)</f>
        <v>0.41576858986001763</v>
      </c>
      <c r="T35" s="115"/>
      <c r="U35" s="115"/>
    </row>
    <row r="36" spans="1:21" x14ac:dyDescent="0.25">
      <c r="A36" s="297"/>
      <c r="B36">
        <v>34</v>
      </c>
      <c r="D36" s="274">
        <v>2</v>
      </c>
      <c r="E36" s="274">
        <v>4</v>
      </c>
      <c r="F36" s="279">
        <f>$B$108*($L$5*$B$72+$M$5*$B$72)</f>
        <v>0.75</v>
      </c>
      <c r="G36" s="280">
        <f>$B$110*($L$6*$B$72+$M$6*$B$72)</f>
        <v>0.75</v>
      </c>
      <c r="H36" s="280">
        <f>$B$108*($L$6*$B$74+$M$6*$B$74)</f>
        <v>0</v>
      </c>
      <c r="I36" s="281">
        <f>$B$110*($L$5*$B$74+$M$5*$B$74)</f>
        <v>0</v>
      </c>
      <c r="J36" s="28">
        <f t="shared" si="0"/>
        <v>0</v>
      </c>
      <c r="K36" s="28">
        <f t="shared" si="1"/>
        <v>0</v>
      </c>
      <c r="L36" s="108">
        <f t="shared" si="4"/>
        <v>0.5</v>
      </c>
      <c r="M36" s="30">
        <f t="shared" si="2"/>
        <v>0.5</v>
      </c>
      <c r="N36" s="28">
        <f t="shared" si="5"/>
        <v>0.375</v>
      </c>
      <c r="O36" s="28">
        <f t="shared" si="6"/>
        <v>0.375</v>
      </c>
      <c r="P36" s="28">
        <f t="shared" si="3"/>
        <v>0.75</v>
      </c>
      <c r="Q36" s="116">
        <f>PRODUCT(NodeProb_WLL3!D7:G7)</f>
        <v>7.2078420208402202E-2</v>
      </c>
      <c r="R36" s="116">
        <f t="shared" si="7"/>
        <v>5.4058815156301648E-2</v>
      </c>
      <c r="S36" s="295"/>
    </row>
    <row r="37" spans="1:21" x14ac:dyDescent="0.25">
      <c r="A37" s="297"/>
      <c r="B37">
        <v>35</v>
      </c>
      <c r="D37" s="274">
        <v>1</v>
      </c>
      <c r="E37" s="274">
        <v>3</v>
      </c>
      <c r="F37" s="279">
        <f>$B$107*($L$7*1+$M$7*1)</f>
        <v>1</v>
      </c>
      <c r="G37" s="280">
        <f>$B$109*($L$8*1+$M$8*1)</f>
        <v>1</v>
      </c>
      <c r="H37" s="280">
        <f>$B$107*($L$8*$B$68+$M$8*$B$68)</f>
        <v>0.5</v>
      </c>
      <c r="I37" s="281">
        <f>$B$109*($L$7*$B$68+$M$7*$B$68)</f>
        <v>0.5</v>
      </c>
      <c r="J37" s="28">
        <f t="shared" si="0"/>
        <v>0.5</v>
      </c>
      <c r="K37" s="28">
        <f t="shared" si="1"/>
        <v>0.5</v>
      </c>
      <c r="L37" s="108">
        <f t="shared" si="4"/>
        <v>0.5</v>
      </c>
      <c r="M37" s="30">
        <f t="shared" si="2"/>
        <v>0.5</v>
      </c>
      <c r="N37" s="28">
        <f t="shared" si="5"/>
        <v>0.25</v>
      </c>
      <c r="O37" s="28">
        <f t="shared" si="6"/>
        <v>0.25</v>
      </c>
      <c r="P37" s="28">
        <f t="shared" si="3"/>
        <v>0.5</v>
      </c>
      <c r="Q37" s="116">
        <f>PRODUCT(NodeProb_WLL3!D11:G11)</f>
        <v>0</v>
      </c>
      <c r="R37" s="116">
        <f t="shared" si="7"/>
        <v>0</v>
      </c>
      <c r="S37" s="295"/>
    </row>
    <row r="38" spans="1:21" x14ac:dyDescent="0.25">
      <c r="A38" s="297"/>
      <c r="B38" s="1">
        <v>36</v>
      </c>
      <c r="C38" s="1"/>
      <c r="D38" s="282">
        <v>1</v>
      </c>
      <c r="E38" s="282">
        <v>3</v>
      </c>
      <c r="F38" s="272">
        <f>$B$107*($L$9*$B$72+$M$9*$B$71)</f>
        <v>0.5</v>
      </c>
      <c r="G38" s="271">
        <f>$B$109*($L$10*1+$M$10*1)</f>
        <v>1</v>
      </c>
      <c r="H38" s="271">
        <f>$B$107*($L$10*$B$73+$M$10*$B$69)</f>
        <v>4.1666666666666657E-2</v>
      </c>
      <c r="I38" s="273">
        <f>$B$109*($L$9*$B$72+$M$9*$B$71)</f>
        <v>0.5</v>
      </c>
      <c r="J38" s="28">
        <f t="shared" si="0"/>
        <v>4.1666666666666657E-2</v>
      </c>
      <c r="K38" s="28">
        <f t="shared" si="1"/>
        <v>0.54166666666666663</v>
      </c>
      <c r="L38" s="108">
        <f t="shared" si="4"/>
        <v>0.45833333333333337</v>
      </c>
      <c r="M38" s="30">
        <f t="shared" si="2"/>
        <v>0.54166666666666663</v>
      </c>
      <c r="N38" s="28">
        <f t="shared" si="5"/>
        <v>0.21006944444444448</v>
      </c>
      <c r="O38" s="28">
        <f t="shared" si="6"/>
        <v>0.22916666666666669</v>
      </c>
      <c r="P38" s="28">
        <f t="shared" si="3"/>
        <v>0.43923611111111116</v>
      </c>
      <c r="Q38" s="118">
        <f>PRODUCT(NodeProb_WLL3!D15:G15)</f>
        <v>0.11062183937601783</v>
      </c>
      <c r="R38" s="118">
        <f t="shared" si="7"/>
        <v>4.8589106531480061E-2</v>
      </c>
      <c r="S38" s="295"/>
      <c r="T38" s="1"/>
      <c r="U38" s="1"/>
    </row>
    <row r="39" spans="1:21" x14ac:dyDescent="0.25">
      <c r="A39" s="297"/>
      <c r="B39">
        <v>37</v>
      </c>
      <c r="D39" s="274">
        <v>2</v>
      </c>
      <c r="E39" s="274">
        <v>3</v>
      </c>
      <c r="F39" s="276">
        <f>$B$108*($L$11*$B$68+$M$11*$B$71)</f>
        <v>0.5</v>
      </c>
      <c r="G39" s="277">
        <f>$B$109*($L$12*$B$73+$M$12*$B$74)</f>
        <v>3.5714285714285712E-2</v>
      </c>
      <c r="H39" s="277">
        <f>$B$108*($L$12*$B$73+$M$12*$B$74)</f>
        <v>3.5714285714285712E-2</v>
      </c>
      <c r="I39" s="278">
        <f>$B$109*($L$11*0+$M$11*0)</f>
        <v>0</v>
      </c>
      <c r="J39" s="28">
        <f t="shared" si="0"/>
        <v>0.4642857142857143</v>
      </c>
      <c r="K39" s="28">
        <f t="shared" si="1"/>
        <v>0</v>
      </c>
      <c r="L39" s="108">
        <f t="shared" si="4"/>
        <v>0.96153846153846156</v>
      </c>
      <c r="M39" s="30">
        <f t="shared" si="2"/>
        <v>3.8461538461538436E-2</v>
      </c>
      <c r="N39" s="28">
        <f t="shared" si="5"/>
        <v>1.7857142857142856E-2</v>
      </c>
      <c r="O39" s="28">
        <f t="shared" si="6"/>
        <v>1.3736263736263735E-3</v>
      </c>
      <c r="P39" s="28">
        <f t="shared" si="3"/>
        <v>1.9230769230769228E-2</v>
      </c>
      <c r="Q39" s="116">
        <f>PRODUCT(NodeProb_WLL3!D19:G19)</f>
        <v>6.729974041557997E-2</v>
      </c>
      <c r="R39" s="116">
        <f t="shared" si="7"/>
        <v>1.2942257772226916E-3</v>
      </c>
      <c r="S39" s="295"/>
    </row>
    <row r="40" spans="1:21" x14ac:dyDescent="0.25">
      <c r="A40" s="297"/>
      <c r="B40">
        <v>38</v>
      </c>
      <c r="D40" s="274">
        <v>2</v>
      </c>
      <c r="E40" s="274">
        <v>3</v>
      </c>
      <c r="F40" s="279">
        <f>$B$108*($L$13*$B$72+$M$13*$B$72)</f>
        <v>0.75</v>
      </c>
      <c r="G40" s="280">
        <f>$B$109*($L$14*$B$72+$M$14*$B$72)</f>
        <v>0.75</v>
      </c>
      <c r="H40" s="280">
        <f>$B$108*($L$14*$B$74+$M$14*$B$74)</f>
        <v>0</v>
      </c>
      <c r="I40" s="281">
        <f>$B$109*($L$13*$B$74+$M$13*$B$74)</f>
        <v>0</v>
      </c>
      <c r="J40" s="28">
        <f t="shared" si="0"/>
        <v>0</v>
      </c>
      <c r="K40" s="28">
        <f t="shared" si="1"/>
        <v>0</v>
      </c>
      <c r="L40" s="108">
        <f t="shared" si="4"/>
        <v>0.5</v>
      </c>
      <c r="M40" s="30">
        <f t="shared" si="2"/>
        <v>0.5</v>
      </c>
      <c r="N40" s="28">
        <f t="shared" si="5"/>
        <v>0.375</v>
      </c>
      <c r="O40" s="28">
        <f t="shared" si="6"/>
        <v>0.375</v>
      </c>
      <c r="P40" s="28">
        <f t="shared" si="3"/>
        <v>0.75</v>
      </c>
      <c r="Q40" s="116">
        <f>PRODUCT(NodeProb_WLL3!D23:G23)</f>
        <v>7.2078420208402202E-2</v>
      </c>
      <c r="R40" s="116">
        <f t="shared" si="7"/>
        <v>5.4058815156301648E-2</v>
      </c>
      <c r="S40" s="295"/>
    </row>
    <row r="41" spans="1:21" x14ac:dyDescent="0.25">
      <c r="A41" s="297"/>
      <c r="B41">
        <v>39</v>
      </c>
      <c r="D41" s="274">
        <v>1</v>
      </c>
      <c r="E41" s="274">
        <v>4</v>
      </c>
      <c r="F41" s="279">
        <f>$B$107*($L$15*1+$M$15*1)</f>
        <v>1</v>
      </c>
      <c r="G41" s="280">
        <f>$B$110*($L$16*1+$M$16*1)</f>
        <v>1</v>
      </c>
      <c r="H41" s="280">
        <f>$B$107*($L$16*$B$68+$M$16*$B$68)</f>
        <v>0.5</v>
      </c>
      <c r="I41" s="281">
        <f>$B$110*($L$15*$B$68+$M$15*$B$68)</f>
        <v>0.5</v>
      </c>
      <c r="J41" s="28">
        <f t="shared" si="0"/>
        <v>0.5</v>
      </c>
      <c r="K41" s="28">
        <f t="shared" si="1"/>
        <v>0.5</v>
      </c>
      <c r="L41" s="108">
        <f t="shared" si="4"/>
        <v>0.5</v>
      </c>
      <c r="M41" s="30">
        <f t="shared" si="2"/>
        <v>0.5</v>
      </c>
      <c r="N41" s="28">
        <f t="shared" si="5"/>
        <v>0.25</v>
      </c>
      <c r="O41" s="28">
        <f t="shared" si="6"/>
        <v>0.25</v>
      </c>
      <c r="P41" s="28">
        <f t="shared" si="3"/>
        <v>0.5</v>
      </c>
      <c r="Q41" s="116">
        <f>PRODUCT(NodeProb_WLL3!D27:G27)</f>
        <v>0</v>
      </c>
      <c r="R41" s="116">
        <f t="shared" si="7"/>
        <v>0</v>
      </c>
      <c r="S41" s="295"/>
    </row>
    <row r="42" spans="1:21" x14ac:dyDescent="0.25">
      <c r="A42" s="297"/>
      <c r="B42" s="1">
        <v>40</v>
      </c>
      <c r="C42" s="1"/>
      <c r="D42" s="282">
        <v>1</v>
      </c>
      <c r="E42" s="282">
        <v>4</v>
      </c>
      <c r="F42" s="272">
        <f>$B$107*($L$17*$B$72+$M$17*$B$71)</f>
        <v>0.5</v>
      </c>
      <c r="G42" s="271">
        <f>$B$110*($L$18*1+$M$18*1)</f>
        <v>1</v>
      </c>
      <c r="H42" s="271">
        <f>$B$107*($L$18*$B$73+$M$18*$B$69)</f>
        <v>4.1666666666666657E-2</v>
      </c>
      <c r="I42" s="273">
        <f>$B$110*($L$17*$B$72+$M$17*$B$71)</f>
        <v>0.5</v>
      </c>
      <c r="J42" s="28">
        <f t="shared" si="0"/>
        <v>4.1666666666666657E-2</v>
      </c>
      <c r="K42" s="28">
        <f t="shared" si="1"/>
        <v>0.54166666666666663</v>
      </c>
      <c r="L42" s="108">
        <f t="shared" si="4"/>
        <v>0.45833333333333337</v>
      </c>
      <c r="M42" s="30">
        <f t="shared" si="2"/>
        <v>0.54166666666666663</v>
      </c>
      <c r="N42" s="28">
        <f t="shared" si="5"/>
        <v>0.21006944444444448</v>
      </c>
      <c r="O42" s="28">
        <f t="shared" si="6"/>
        <v>0.22916666666666669</v>
      </c>
      <c r="P42" s="28">
        <f t="shared" si="3"/>
        <v>0.43923611111111116</v>
      </c>
      <c r="Q42" s="118">
        <f>PRODUCT(NodeProb_WLL3!D31:G31)</f>
        <v>0.11062183937601783</v>
      </c>
      <c r="R42" s="118">
        <f t="shared" si="7"/>
        <v>4.8589106531480061E-2</v>
      </c>
      <c r="S42" s="295"/>
      <c r="T42" s="1"/>
      <c r="U42" s="1"/>
    </row>
    <row r="43" spans="1:21" x14ac:dyDescent="0.25">
      <c r="A43" s="297"/>
      <c r="B43">
        <v>41</v>
      </c>
      <c r="D43" s="274">
        <v>1</v>
      </c>
      <c r="E43" s="275">
        <v>4</v>
      </c>
      <c r="F43" s="276">
        <f>$B$107*($L$19*$B$68+$M$19*$B$71)</f>
        <v>0.5</v>
      </c>
      <c r="G43" s="277">
        <f>$B$110*($L$20*$B$73+$M$20*$B$74)</f>
        <v>3.5714285714285712E-2</v>
      </c>
      <c r="H43" s="277">
        <f>$B$107*($L$20*$B$73+$M$20*$B$74)</f>
        <v>3.5714285714285712E-2</v>
      </c>
      <c r="I43" s="278">
        <f>$B$110*($L$19*0+$M$19*0)</f>
        <v>0</v>
      </c>
      <c r="J43" s="28">
        <f t="shared" si="0"/>
        <v>0.4642857142857143</v>
      </c>
      <c r="K43" s="28">
        <f t="shared" si="1"/>
        <v>0</v>
      </c>
      <c r="L43" s="108">
        <f t="shared" si="4"/>
        <v>0.96153846153846156</v>
      </c>
      <c r="M43" s="30">
        <f t="shared" si="2"/>
        <v>3.8461538461538436E-2</v>
      </c>
      <c r="N43" s="28">
        <f t="shared" si="5"/>
        <v>1.7857142857142856E-2</v>
      </c>
      <c r="O43" s="28">
        <f t="shared" si="6"/>
        <v>1.3736263736263735E-3</v>
      </c>
      <c r="P43" s="28">
        <f t="shared" si="3"/>
        <v>1.9230769230769228E-2</v>
      </c>
      <c r="Q43" s="116">
        <f>PRODUCT(NodeProb_WLL3!D35:G35)</f>
        <v>6.729974041557997E-2</v>
      </c>
      <c r="R43" s="116">
        <f t="shared" si="7"/>
        <v>1.2942257772226916E-3</v>
      </c>
      <c r="S43" s="295"/>
    </row>
    <row r="44" spans="1:21" x14ac:dyDescent="0.25">
      <c r="A44" s="297"/>
      <c r="B44">
        <v>42</v>
      </c>
      <c r="D44" s="274">
        <v>1</v>
      </c>
      <c r="E44" s="274">
        <v>4</v>
      </c>
      <c r="F44" s="279">
        <f>$B$107*($L$21*$B$72+$M$21*$B$72)</f>
        <v>0.75</v>
      </c>
      <c r="G44" s="280">
        <f>$B$110*($L$22*$B$72+$M$22*$B$72)</f>
        <v>0.75</v>
      </c>
      <c r="H44" s="280">
        <f>$B$107*($L$22*$B$74+$M$22*$B$74)</f>
        <v>0</v>
      </c>
      <c r="I44" s="281">
        <f>$B$110*($L$21*$B$74+$M$21*$B$74)</f>
        <v>0</v>
      </c>
      <c r="J44" s="28">
        <f t="shared" si="0"/>
        <v>0</v>
      </c>
      <c r="K44" s="28">
        <f t="shared" si="1"/>
        <v>0</v>
      </c>
      <c r="L44" s="108">
        <f t="shared" si="4"/>
        <v>0.5</v>
      </c>
      <c r="M44" s="30">
        <f t="shared" si="2"/>
        <v>0.5</v>
      </c>
      <c r="N44" s="28">
        <f t="shared" si="5"/>
        <v>0.375</v>
      </c>
      <c r="O44" s="28">
        <f t="shared" si="6"/>
        <v>0.375</v>
      </c>
      <c r="P44" s="28">
        <f t="shared" si="3"/>
        <v>0.75</v>
      </c>
      <c r="Q44" s="116">
        <f>PRODUCT(NodeProb_WLL3!D39:G39)</f>
        <v>7.2078420208402202E-2</v>
      </c>
      <c r="R44" s="116">
        <f t="shared" si="7"/>
        <v>5.4058815156301648E-2</v>
      </c>
      <c r="S44" s="295"/>
    </row>
    <row r="45" spans="1:21" x14ac:dyDescent="0.25">
      <c r="A45" s="297"/>
      <c r="B45">
        <v>43</v>
      </c>
      <c r="D45" s="274">
        <v>2</v>
      </c>
      <c r="E45" s="274">
        <v>3</v>
      </c>
      <c r="F45" s="279">
        <f>$B$108*($L$23*1+$M$23*1)</f>
        <v>1</v>
      </c>
      <c r="G45" s="280">
        <f>$B$109*($L$24*1+$M$24*1)</f>
        <v>1</v>
      </c>
      <c r="H45" s="280">
        <f>$B$108*($L$24*$B$68+$M$24*$B$68)</f>
        <v>0.5</v>
      </c>
      <c r="I45" s="281">
        <f>$B$109*($L$23*$B$68+$M$23*$B$68)</f>
        <v>0.5</v>
      </c>
      <c r="J45" s="28">
        <f t="shared" si="0"/>
        <v>0.5</v>
      </c>
      <c r="K45" s="28">
        <f t="shared" si="1"/>
        <v>0.5</v>
      </c>
      <c r="L45" s="108">
        <f t="shared" si="4"/>
        <v>0.5</v>
      </c>
      <c r="M45" s="30">
        <f t="shared" si="2"/>
        <v>0.5</v>
      </c>
      <c r="N45" s="28">
        <f t="shared" si="5"/>
        <v>0.25</v>
      </c>
      <c r="O45" s="28">
        <f t="shared" si="6"/>
        <v>0.25</v>
      </c>
      <c r="P45" s="28">
        <f t="shared" si="3"/>
        <v>0.5</v>
      </c>
      <c r="Q45" s="116">
        <f>PRODUCT(NodeProb_WLL3!D43:G43)</f>
        <v>0</v>
      </c>
      <c r="R45" s="116">
        <f t="shared" si="7"/>
        <v>0</v>
      </c>
      <c r="S45" s="295"/>
    </row>
    <row r="46" spans="1:21" x14ac:dyDescent="0.25">
      <c r="A46" s="297"/>
      <c r="B46">
        <v>44</v>
      </c>
      <c r="D46" s="274">
        <v>2</v>
      </c>
      <c r="E46" s="282">
        <v>3</v>
      </c>
      <c r="F46" s="272">
        <f>$B$108*($L$25*$B$72+$M$25*$B$71)</f>
        <v>0.5</v>
      </c>
      <c r="G46" s="271">
        <f>$B$109*($L$26*1+$M$26*1)</f>
        <v>1</v>
      </c>
      <c r="H46" s="271">
        <f>$B$108*($L$26*$B$73+$M$26*$B$69)</f>
        <v>4.1666666666666657E-2</v>
      </c>
      <c r="I46" s="273">
        <f>$B$109*($L$25*$B$72+$M$25*$B$71)</f>
        <v>0.5</v>
      </c>
      <c r="J46" s="28">
        <f t="shared" si="0"/>
        <v>4.1666666666666657E-2</v>
      </c>
      <c r="K46" s="28">
        <f t="shared" si="1"/>
        <v>0.54166666666666663</v>
      </c>
      <c r="L46" s="108">
        <f t="shared" si="4"/>
        <v>0.45833333333333337</v>
      </c>
      <c r="M46" s="30">
        <f t="shared" si="2"/>
        <v>0.54166666666666663</v>
      </c>
      <c r="N46" s="28">
        <f t="shared" si="5"/>
        <v>0.21006944444444448</v>
      </c>
      <c r="O46" s="28">
        <f t="shared" si="6"/>
        <v>0.22916666666666669</v>
      </c>
      <c r="P46" s="28">
        <f t="shared" si="3"/>
        <v>0.43923611111111116</v>
      </c>
      <c r="Q46" s="118">
        <f>PRODUCT(NodeProb_WLL3!D47:G47)</f>
        <v>0.11062183937601783</v>
      </c>
      <c r="R46" s="116">
        <f t="shared" si="7"/>
        <v>4.8589106531480061E-2</v>
      </c>
      <c r="S46" s="295"/>
    </row>
    <row r="47" spans="1:21" x14ac:dyDescent="0.25">
      <c r="A47" s="297"/>
      <c r="B47" s="115">
        <v>45</v>
      </c>
      <c r="C47" s="115"/>
      <c r="D47" s="275">
        <v>1</v>
      </c>
      <c r="E47" s="274">
        <v>3</v>
      </c>
      <c r="F47" s="276">
        <f>$B$107*($L$27*$B$68+$M$27*$B$71)</f>
        <v>0.5</v>
      </c>
      <c r="G47" s="277">
        <f>$B$109*($L$28*$B$73+$M$28*$B$74)</f>
        <v>3.5714285714285712E-2</v>
      </c>
      <c r="H47" s="277">
        <f>$B$107*($L$28*$B$73+$M$28*$B$74)</f>
        <v>3.5714285714285712E-2</v>
      </c>
      <c r="I47" s="278">
        <f>$B$109*($L$27*0+$M$27*0)</f>
        <v>0</v>
      </c>
      <c r="J47" s="28">
        <f t="shared" si="0"/>
        <v>0.4642857142857143</v>
      </c>
      <c r="K47" s="28">
        <f t="shared" si="1"/>
        <v>0</v>
      </c>
      <c r="L47" s="108">
        <f t="shared" si="4"/>
        <v>0.96153846153846156</v>
      </c>
      <c r="M47" s="30">
        <f t="shared" si="2"/>
        <v>3.8461538461538436E-2</v>
      </c>
      <c r="N47" s="28">
        <f t="shared" si="5"/>
        <v>1.7857142857142856E-2</v>
      </c>
      <c r="O47" s="28">
        <f t="shared" si="6"/>
        <v>1.3736263736263735E-3</v>
      </c>
      <c r="P47" s="28">
        <f t="shared" si="3"/>
        <v>1.9230769230769228E-2</v>
      </c>
      <c r="Q47" s="116">
        <f>PRODUCT(NodeProb_WLL3!D51:G51)</f>
        <v>6.729974041557997E-2</v>
      </c>
      <c r="R47" s="117">
        <f t="shared" si="7"/>
        <v>1.2942257772226916E-3</v>
      </c>
      <c r="S47" s="295"/>
      <c r="T47" s="115"/>
      <c r="U47" s="115"/>
    </row>
    <row r="48" spans="1:21" x14ac:dyDescent="0.25">
      <c r="A48" s="297"/>
      <c r="B48">
        <v>46</v>
      </c>
      <c r="D48" s="274">
        <v>1</v>
      </c>
      <c r="E48" s="274">
        <v>3</v>
      </c>
      <c r="F48" s="279">
        <f>$B$107*($L$29*$B$72+$M$29*$B$72)</f>
        <v>0.75</v>
      </c>
      <c r="G48" s="280">
        <f>$B$109*($L$30*$B$72+$M$30*$B$72)</f>
        <v>0.75</v>
      </c>
      <c r="H48" s="280">
        <f>$B$107*($L$30*$B$74+$M$30*$B$74)</f>
        <v>0</v>
      </c>
      <c r="I48" s="281">
        <f>$B$109*($L$29*$B$74+$M$29*$B$74)</f>
        <v>0</v>
      </c>
      <c r="J48" s="28">
        <f t="shared" si="0"/>
        <v>0</v>
      </c>
      <c r="K48" s="28">
        <f t="shared" si="1"/>
        <v>0</v>
      </c>
      <c r="L48" s="108">
        <f t="shared" si="4"/>
        <v>0.5</v>
      </c>
      <c r="M48" s="30">
        <f t="shared" si="2"/>
        <v>0.5</v>
      </c>
      <c r="N48" s="28">
        <f t="shared" si="5"/>
        <v>0.375</v>
      </c>
      <c r="O48" s="28">
        <f t="shared" si="6"/>
        <v>0.375</v>
      </c>
      <c r="P48" s="28">
        <f t="shared" si="3"/>
        <v>0.75</v>
      </c>
      <c r="Q48" s="116">
        <f>PRODUCT(NodeProb_WLL3!D55:G55)</f>
        <v>7.2078420208402202E-2</v>
      </c>
      <c r="R48" s="116">
        <f t="shared" si="7"/>
        <v>5.4058815156301648E-2</v>
      </c>
      <c r="S48" s="295"/>
    </row>
    <row r="49" spans="1:21" x14ac:dyDescent="0.25">
      <c r="A49" s="297"/>
      <c r="B49">
        <v>47</v>
      </c>
      <c r="D49" s="274">
        <v>2</v>
      </c>
      <c r="E49" s="274">
        <v>4</v>
      </c>
      <c r="F49" s="279">
        <f>$B$108*($L$31*1+$M$31*1)</f>
        <v>1</v>
      </c>
      <c r="G49" s="280">
        <f>$B$110*($L$32*1+$M$32*1)</f>
        <v>1</v>
      </c>
      <c r="H49" s="280">
        <f>$B$108*($L$32*$B$68+$M$32*$B$68)</f>
        <v>0.5</v>
      </c>
      <c r="I49" s="281">
        <f>$B$110*($L$31*$B$68+$M$31*$B$68)</f>
        <v>0.5</v>
      </c>
      <c r="J49" s="28">
        <f t="shared" si="0"/>
        <v>0.5</v>
      </c>
      <c r="K49" s="28">
        <f t="shared" si="1"/>
        <v>0.5</v>
      </c>
      <c r="L49" s="108">
        <f t="shared" si="4"/>
        <v>0.5</v>
      </c>
      <c r="M49" s="30">
        <f t="shared" si="2"/>
        <v>0.5</v>
      </c>
      <c r="N49" s="28">
        <f t="shared" si="5"/>
        <v>0.25</v>
      </c>
      <c r="O49" s="28">
        <f t="shared" si="6"/>
        <v>0.25</v>
      </c>
      <c r="P49" s="28">
        <f t="shared" si="3"/>
        <v>0.5</v>
      </c>
      <c r="Q49" s="116">
        <f>PRODUCT(NodeProb_WLL3!D59:G59)</f>
        <v>0</v>
      </c>
      <c r="R49" s="116">
        <f t="shared" si="7"/>
        <v>0</v>
      </c>
      <c r="S49" s="295"/>
    </row>
    <row r="50" spans="1:21" x14ac:dyDescent="0.25">
      <c r="A50" s="297"/>
      <c r="B50">
        <v>48</v>
      </c>
      <c r="D50" s="274">
        <v>2</v>
      </c>
      <c r="E50" s="282">
        <v>4</v>
      </c>
      <c r="F50" s="272">
        <f>$B$108*($L$33*$B$72+$M$33*$B$71)</f>
        <v>0.5</v>
      </c>
      <c r="G50" s="271">
        <f>$B$110*($L$34*1+$M$34*1)</f>
        <v>1</v>
      </c>
      <c r="H50" s="271">
        <f>$B$108*($L$34*$B$73+$M$34*$B$69)</f>
        <v>4.1666666666666657E-2</v>
      </c>
      <c r="I50" s="273">
        <f>$B$110*($L$33*$B$72+$M$33*$B$71)</f>
        <v>0.5</v>
      </c>
      <c r="J50" s="28">
        <f t="shared" si="0"/>
        <v>4.1666666666666657E-2</v>
      </c>
      <c r="K50" s="28">
        <f t="shared" si="1"/>
        <v>0.54166666666666663</v>
      </c>
      <c r="L50" s="108">
        <f t="shared" si="4"/>
        <v>0.45833333333333337</v>
      </c>
      <c r="M50" s="30">
        <f t="shared" si="2"/>
        <v>0.54166666666666663</v>
      </c>
      <c r="N50" s="28">
        <f t="shared" si="5"/>
        <v>0.21006944444444448</v>
      </c>
      <c r="O50" s="28">
        <f t="shared" si="6"/>
        <v>0.22916666666666669</v>
      </c>
      <c r="P50" s="28">
        <f t="shared" si="3"/>
        <v>0.43923611111111116</v>
      </c>
      <c r="Q50" s="116">
        <f>PRODUCT(NodeProb_WLL3!D63:G63)</f>
        <v>0.11062183937601783</v>
      </c>
      <c r="R50" s="116">
        <f t="shared" si="7"/>
        <v>4.8589106531480061E-2</v>
      </c>
      <c r="S50" s="296"/>
    </row>
    <row r="51" spans="1:21" x14ac:dyDescent="0.25">
      <c r="A51" s="292" t="s">
        <v>57</v>
      </c>
      <c r="B51" s="115">
        <v>49</v>
      </c>
      <c r="C51" s="115"/>
      <c r="D51" s="275">
        <v>1</v>
      </c>
      <c r="E51" s="275">
        <v>4</v>
      </c>
      <c r="F51" s="279">
        <f>$L$35*$J$3+$M$35*$J$4</f>
        <v>0.50961538461538458</v>
      </c>
      <c r="G51" s="279">
        <f>$K$36</f>
        <v>0</v>
      </c>
      <c r="H51" s="279">
        <f>$L$36*$J$5+$M$36*$J$6</f>
        <v>0</v>
      </c>
      <c r="I51" s="279">
        <f>$K$35</f>
        <v>0</v>
      </c>
      <c r="J51" s="28">
        <f t="shared" si="0"/>
        <v>0.50961538461538458</v>
      </c>
      <c r="K51" s="28">
        <f t="shared" si="1"/>
        <v>0</v>
      </c>
      <c r="L51" s="108">
        <f t="shared" si="4"/>
        <v>1</v>
      </c>
      <c r="M51" s="30">
        <f t="shared" si="2"/>
        <v>0</v>
      </c>
      <c r="N51" s="28">
        <f t="shared" si="5"/>
        <v>0</v>
      </c>
      <c r="O51" s="28">
        <f t="shared" si="6"/>
        <v>0</v>
      </c>
      <c r="P51" s="28">
        <f t="shared" si="3"/>
        <v>0</v>
      </c>
      <c r="Q51" s="117">
        <f>PRODUCT(NodeProb_WLL3!E3:G3)</f>
        <v>0.13937816062398217</v>
      </c>
      <c r="R51" s="117">
        <f t="shared" si="7"/>
        <v>0</v>
      </c>
      <c r="S51" s="295">
        <f>SUM(R51:R58)</f>
        <v>0.17168267369489296</v>
      </c>
      <c r="T51" s="115"/>
      <c r="U51" s="115"/>
    </row>
    <row r="52" spans="1:21" x14ac:dyDescent="0.25">
      <c r="A52" s="293"/>
      <c r="B52">
        <v>50</v>
      </c>
      <c r="D52" s="274">
        <v>1</v>
      </c>
      <c r="E52" s="274">
        <v>4</v>
      </c>
      <c r="F52" s="279">
        <f>$J$37</f>
        <v>0.5</v>
      </c>
      <c r="G52" s="279">
        <f>$L$38*$K$9+$M$38*$K$10</f>
        <v>0.40972222222222221</v>
      </c>
      <c r="H52" s="279">
        <f>$J$38</f>
        <v>4.1666666666666657E-2</v>
      </c>
      <c r="I52" s="279">
        <f>$L$37*$K$7+$M$37*$K$8</f>
        <v>0</v>
      </c>
      <c r="J52" s="28">
        <f t="shared" si="0"/>
        <v>9.027777777777779E-2</v>
      </c>
      <c r="K52" s="28">
        <f t="shared" si="1"/>
        <v>0</v>
      </c>
      <c r="L52" s="108">
        <f t="shared" si="4"/>
        <v>0.55303030303030309</v>
      </c>
      <c r="M52" s="30">
        <f t="shared" si="2"/>
        <v>0.44696969696969691</v>
      </c>
      <c r="N52" s="28">
        <f t="shared" si="5"/>
        <v>0.2048611111111111</v>
      </c>
      <c r="O52" s="28">
        <f t="shared" si="6"/>
        <v>0.18313341750841747</v>
      </c>
      <c r="P52" s="28">
        <f t="shared" si="3"/>
        <v>0.38799452861952854</v>
      </c>
      <c r="Q52" s="116">
        <f>PRODUCT(NodeProb_WLL3!E11:G11)</f>
        <v>0.11062183937601783</v>
      </c>
      <c r="R52" s="116">
        <f t="shared" si="7"/>
        <v>4.2920668423723239E-2</v>
      </c>
      <c r="S52" s="295"/>
    </row>
    <row r="53" spans="1:21" x14ac:dyDescent="0.25">
      <c r="A53" s="293"/>
      <c r="B53">
        <v>51</v>
      </c>
      <c r="D53" s="274">
        <v>1</v>
      </c>
      <c r="E53" s="274">
        <v>3</v>
      </c>
      <c r="F53" s="279">
        <f>$L$39*$J$11+$M$39*$J$12</f>
        <v>0.50961538461538458</v>
      </c>
      <c r="G53" s="279">
        <f>$K$40</f>
        <v>0</v>
      </c>
      <c r="H53" s="279">
        <f>$L$40*$J$13+$M$40*$J$14</f>
        <v>0</v>
      </c>
      <c r="I53" s="279">
        <f>$K$39</f>
        <v>0</v>
      </c>
      <c r="J53" s="28">
        <f t="shared" si="0"/>
        <v>0.50961538461538458</v>
      </c>
      <c r="K53" s="28">
        <f t="shared" si="1"/>
        <v>0</v>
      </c>
      <c r="L53" s="108">
        <f t="shared" si="4"/>
        <v>1</v>
      </c>
      <c r="M53" s="30">
        <f t="shared" si="2"/>
        <v>0</v>
      </c>
      <c r="N53" s="28">
        <f t="shared" si="5"/>
        <v>0</v>
      </c>
      <c r="O53" s="28">
        <f t="shared" si="6"/>
        <v>0</v>
      </c>
      <c r="P53" s="28">
        <f t="shared" si="3"/>
        <v>0</v>
      </c>
      <c r="Q53" s="116">
        <f>PRODUCT(NodeProb_WLL3!E19:G19)</f>
        <v>0.13937816062398217</v>
      </c>
      <c r="R53" s="116">
        <f t="shared" si="7"/>
        <v>0</v>
      </c>
      <c r="S53" s="295"/>
    </row>
    <row r="54" spans="1:21" x14ac:dyDescent="0.25">
      <c r="A54" s="293"/>
      <c r="B54">
        <v>52</v>
      </c>
      <c r="D54" s="274">
        <v>1</v>
      </c>
      <c r="E54" s="274">
        <v>3</v>
      </c>
      <c r="F54" s="279">
        <f>$J$41</f>
        <v>0.5</v>
      </c>
      <c r="G54" s="279">
        <f>$L$42*$K$17+$M$42*$K$18</f>
        <v>0.40972222222222221</v>
      </c>
      <c r="H54" s="279">
        <f>$J$42</f>
        <v>4.1666666666666657E-2</v>
      </c>
      <c r="I54" s="279">
        <f>$L$41*$K$15+$M$41*$K$16</f>
        <v>0</v>
      </c>
      <c r="J54" s="28">
        <f t="shared" si="0"/>
        <v>9.027777777777779E-2</v>
      </c>
      <c r="K54" s="28">
        <f t="shared" si="1"/>
        <v>0</v>
      </c>
      <c r="L54" s="108">
        <f t="shared" si="4"/>
        <v>0.55303030303030309</v>
      </c>
      <c r="M54" s="30">
        <f t="shared" si="2"/>
        <v>0.44696969696969691</v>
      </c>
      <c r="N54" s="28">
        <f t="shared" si="5"/>
        <v>0.2048611111111111</v>
      </c>
      <c r="O54" s="28">
        <f t="shared" si="6"/>
        <v>0.18313341750841747</v>
      </c>
      <c r="P54" s="28">
        <f t="shared" si="3"/>
        <v>0.38799452861952854</v>
      </c>
      <c r="Q54" s="116">
        <f>PRODUCT(NodeProb_WLL3!E27:G27)</f>
        <v>0.11062183937601783</v>
      </c>
      <c r="R54" s="116">
        <f t="shared" si="7"/>
        <v>4.2920668423723239E-2</v>
      </c>
      <c r="S54" s="295"/>
    </row>
    <row r="55" spans="1:21" x14ac:dyDescent="0.25">
      <c r="A55" s="293"/>
      <c r="B55">
        <v>53</v>
      </c>
      <c r="D55" s="274">
        <v>2</v>
      </c>
      <c r="E55" s="274">
        <v>4</v>
      </c>
      <c r="F55" s="279">
        <f>$L$43*$J$19+$M$43*$J$20</f>
        <v>0.50961538461538458</v>
      </c>
      <c r="G55" s="279">
        <f>$K$44</f>
        <v>0</v>
      </c>
      <c r="H55" s="279">
        <f>$L$44*$J$21+$M$44*$J$22</f>
        <v>0</v>
      </c>
      <c r="I55" s="279">
        <f>$K$43</f>
        <v>0</v>
      </c>
      <c r="J55" s="28">
        <f t="shared" si="0"/>
        <v>0.50961538461538458</v>
      </c>
      <c r="K55" s="28">
        <f t="shared" si="1"/>
        <v>0</v>
      </c>
      <c r="L55" s="108">
        <f t="shared" si="4"/>
        <v>1</v>
      </c>
      <c r="M55" s="30">
        <f t="shared" si="2"/>
        <v>0</v>
      </c>
      <c r="N55" s="28">
        <f t="shared" si="5"/>
        <v>0</v>
      </c>
      <c r="O55" s="28">
        <f t="shared" si="6"/>
        <v>0</v>
      </c>
      <c r="P55" s="28">
        <f t="shared" si="3"/>
        <v>0</v>
      </c>
      <c r="Q55" s="116">
        <f>PRODUCT(NodeProb_WLL3!E35:G35)</f>
        <v>0.13937816062398217</v>
      </c>
      <c r="R55" s="116">
        <f t="shared" si="7"/>
        <v>0</v>
      </c>
      <c r="S55" s="295"/>
    </row>
    <row r="56" spans="1:21" x14ac:dyDescent="0.25">
      <c r="A56" s="293"/>
      <c r="B56">
        <v>54</v>
      </c>
      <c r="D56" s="274">
        <v>2</v>
      </c>
      <c r="E56" s="274">
        <v>4</v>
      </c>
      <c r="F56" s="279">
        <f>$J$45</f>
        <v>0.5</v>
      </c>
      <c r="G56" s="279">
        <f>$L$46*$K$25+$M$46*$K$26</f>
        <v>0.40972222222222221</v>
      </c>
      <c r="H56" s="279">
        <f>$J$46</f>
        <v>4.1666666666666657E-2</v>
      </c>
      <c r="I56" s="279">
        <f>$L$45*$K$23+$M$45*$K$24</f>
        <v>0</v>
      </c>
      <c r="J56" s="28">
        <f t="shared" si="0"/>
        <v>9.027777777777779E-2</v>
      </c>
      <c r="K56" s="28">
        <f t="shared" si="1"/>
        <v>0</v>
      </c>
      <c r="L56" s="108">
        <f t="shared" si="4"/>
        <v>0.55303030303030309</v>
      </c>
      <c r="M56" s="30">
        <f t="shared" si="2"/>
        <v>0.44696969696969691</v>
      </c>
      <c r="N56" s="28">
        <f t="shared" si="5"/>
        <v>0.2048611111111111</v>
      </c>
      <c r="O56" s="28">
        <f t="shared" si="6"/>
        <v>0.18313341750841747</v>
      </c>
      <c r="P56" s="28">
        <f t="shared" si="3"/>
        <v>0.38799452861952854</v>
      </c>
      <c r="Q56" s="116">
        <f>PRODUCT(NodeProb_WLL3!E43:G43)</f>
        <v>0.11062183937601783</v>
      </c>
      <c r="R56" s="116">
        <f t="shared" si="7"/>
        <v>4.2920668423723239E-2</v>
      </c>
      <c r="S56" s="295"/>
    </row>
    <row r="57" spans="1:21" x14ac:dyDescent="0.25">
      <c r="A57" s="293"/>
      <c r="B57">
        <v>55</v>
      </c>
      <c r="D57" s="274">
        <v>2</v>
      </c>
      <c r="E57" s="274">
        <v>3</v>
      </c>
      <c r="F57" s="279">
        <f>$L$47*$J$27+$M$47*$J$28</f>
        <v>0.50961538461538458</v>
      </c>
      <c r="G57" s="279">
        <f>$K$48</f>
        <v>0</v>
      </c>
      <c r="H57" s="279">
        <f>$L$48*$J$29+$M$48*$J$30</f>
        <v>0</v>
      </c>
      <c r="I57" s="279">
        <f>$K$47</f>
        <v>0</v>
      </c>
      <c r="J57" s="28">
        <f t="shared" si="0"/>
        <v>0.50961538461538458</v>
      </c>
      <c r="K57" s="28">
        <f t="shared" si="1"/>
        <v>0</v>
      </c>
      <c r="L57" s="108">
        <f t="shared" si="4"/>
        <v>1</v>
      </c>
      <c r="M57" s="30">
        <f t="shared" si="2"/>
        <v>0</v>
      </c>
      <c r="N57" s="28">
        <f t="shared" si="5"/>
        <v>0</v>
      </c>
      <c r="O57" s="28">
        <f t="shared" si="6"/>
        <v>0</v>
      </c>
      <c r="P57" s="28">
        <f t="shared" si="3"/>
        <v>0</v>
      </c>
      <c r="Q57" s="116">
        <f>PRODUCT(NodeProb_WLL3!E51:G51)</f>
        <v>0.13937816062398217</v>
      </c>
      <c r="R57" s="116">
        <f t="shared" si="7"/>
        <v>0</v>
      </c>
      <c r="S57" s="295"/>
    </row>
    <row r="58" spans="1:21" x14ac:dyDescent="0.25">
      <c r="A58" s="294"/>
      <c r="B58">
        <v>56</v>
      </c>
      <c r="D58" s="274">
        <v>2</v>
      </c>
      <c r="E58" s="274">
        <v>3</v>
      </c>
      <c r="F58" s="279">
        <f>$J$49</f>
        <v>0.5</v>
      </c>
      <c r="G58" s="279">
        <f>$L$50*$K$33+$M$50*$K$34</f>
        <v>0.40972222222222221</v>
      </c>
      <c r="H58" s="279">
        <f>$J$50</f>
        <v>4.1666666666666657E-2</v>
      </c>
      <c r="I58" s="279">
        <f>$L$49*$K$31+$M$49*$K$32</f>
        <v>0</v>
      </c>
      <c r="J58" s="28">
        <f t="shared" si="0"/>
        <v>9.027777777777779E-2</v>
      </c>
      <c r="K58" s="28">
        <f t="shared" si="1"/>
        <v>0</v>
      </c>
      <c r="L58" s="108">
        <f t="shared" si="4"/>
        <v>0.55303030303030309</v>
      </c>
      <c r="M58" s="30">
        <f t="shared" si="2"/>
        <v>0.44696969696969691</v>
      </c>
      <c r="N58" s="28">
        <f t="shared" si="5"/>
        <v>0.2048611111111111</v>
      </c>
      <c r="O58" s="28">
        <f t="shared" si="6"/>
        <v>0.18313341750841747</v>
      </c>
      <c r="P58" s="28">
        <f t="shared" si="3"/>
        <v>0.38799452861952854</v>
      </c>
      <c r="Q58" s="116">
        <f>PRODUCT(NodeProb_WLL3!E59:G59)</f>
        <v>0.11062183937601783</v>
      </c>
      <c r="R58" s="116">
        <f t="shared" si="7"/>
        <v>4.2920668423723239E-2</v>
      </c>
      <c r="S58" s="296"/>
    </row>
    <row r="59" spans="1:21" x14ac:dyDescent="0.25">
      <c r="A59" s="292" t="s">
        <v>58</v>
      </c>
      <c r="B59" s="115">
        <v>57</v>
      </c>
      <c r="C59" s="115"/>
      <c r="D59" s="275">
        <v>2</v>
      </c>
      <c r="E59" s="275">
        <v>3</v>
      </c>
      <c r="F59" s="276">
        <f>$L$51*$J$35+$M$51*$J$36</f>
        <v>0.4642857142857143</v>
      </c>
      <c r="G59" s="277">
        <f>$L$52*$K$37+$M$52*$K$38</f>
        <v>0.51862373737373735</v>
      </c>
      <c r="H59" s="277">
        <f>$L$52*($L$37*$J$7+$M$37*$J$8)+$M$52*($L$38*$J$9+$M$38*$J$10)</f>
        <v>0</v>
      </c>
      <c r="I59" s="278">
        <f>$L$51*($L$35*$K$3+$M$35*$K$4)+$M$51*($L$36*$K$5+$M$36*$K$6)</f>
        <v>1.9230769230769218E-2</v>
      </c>
      <c r="J59" s="28">
        <f t="shared" si="0"/>
        <v>0</v>
      </c>
      <c r="K59" s="28">
        <f t="shared" si="1"/>
        <v>5.4338023088023046E-2</v>
      </c>
      <c r="L59" s="108">
        <f t="shared" si="4"/>
        <v>0.46485007189047645</v>
      </c>
      <c r="M59" s="30">
        <f t="shared" si="2"/>
        <v>0.53514992810952355</v>
      </c>
      <c r="N59" s="28">
        <f t="shared" si="5"/>
        <v>0.2158232476634355</v>
      </c>
      <c r="O59" s="28">
        <f t="shared" si="6"/>
        <v>0.23214285714285715</v>
      </c>
      <c r="P59" s="28">
        <f t="shared" si="3"/>
        <v>0.44796610480629262</v>
      </c>
      <c r="Q59" s="117">
        <f>PRODUCT(NodeProb_WLL3!F3:G3)</f>
        <v>0.25</v>
      </c>
      <c r="R59" s="117">
        <f t="shared" si="7"/>
        <v>0.11199152620157315</v>
      </c>
      <c r="S59" s="295">
        <f>SUM(R59:R62)</f>
        <v>0.44796610480629262</v>
      </c>
      <c r="T59" s="115"/>
      <c r="U59" s="115"/>
    </row>
    <row r="60" spans="1:21" x14ac:dyDescent="0.25">
      <c r="A60" s="293"/>
      <c r="B60">
        <v>58</v>
      </c>
      <c r="D60" s="274">
        <v>2</v>
      </c>
      <c r="E60" s="274">
        <v>4</v>
      </c>
      <c r="F60" s="279">
        <f>$L$53*$J$39+$M$53*$J$40</f>
        <v>0.4642857142857143</v>
      </c>
      <c r="G60" s="280">
        <f>$L$54*$K$41+$M$54*$K$42</f>
        <v>0.51862373737373735</v>
      </c>
      <c r="H60" s="280">
        <f>$L$54*($L$41*$J$15+$M$41*$J$16)+$M$54*($L$42*$J$17+$M$42*$J$18)</f>
        <v>0</v>
      </c>
      <c r="I60" s="281">
        <f>$L$53*($L$39*$K$11+$M$39*$K$12)+$M$53*($L$40*$K$13+$M$40*$K$14)</f>
        <v>1.9230769230769218E-2</v>
      </c>
      <c r="J60" s="28">
        <f t="shared" si="0"/>
        <v>0</v>
      </c>
      <c r="K60" s="28">
        <f t="shared" si="1"/>
        <v>5.4338023088023046E-2</v>
      </c>
      <c r="L60" s="108">
        <f t="shared" si="4"/>
        <v>0.46485007189047645</v>
      </c>
      <c r="M60" s="30">
        <f t="shared" si="2"/>
        <v>0.53514992810952355</v>
      </c>
      <c r="N60" s="28">
        <f t="shared" si="5"/>
        <v>0.2158232476634355</v>
      </c>
      <c r="O60" s="28">
        <f t="shared" si="6"/>
        <v>0.23214285714285715</v>
      </c>
      <c r="P60" s="28">
        <f t="shared" si="3"/>
        <v>0.44796610480629262</v>
      </c>
      <c r="Q60" s="116">
        <f>PRODUCT(NodeProb_WLL3!F19:G19)</f>
        <v>0.25</v>
      </c>
      <c r="R60" s="116">
        <f t="shared" si="7"/>
        <v>0.11199152620157315</v>
      </c>
      <c r="S60" s="295"/>
    </row>
    <row r="61" spans="1:21" x14ac:dyDescent="0.25">
      <c r="A61" s="293"/>
      <c r="B61">
        <v>59</v>
      </c>
      <c r="D61" s="119">
        <v>1</v>
      </c>
      <c r="E61">
        <v>3</v>
      </c>
      <c r="F61" s="224">
        <f>$L$55*$J$43+$M$55*$J$44</f>
        <v>0.4642857142857143</v>
      </c>
      <c r="G61" s="221">
        <f>$L$56*$K$45+$M$56*$K$46</f>
        <v>0.51862373737373735</v>
      </c>
      <c r="H61" s="221">
        <f>$L$56*($L$45*$J$23+$M$45*$J$24)+$M$56*($L$46*$J$25+$M$46*$J$26)</f>
        <v>0</v>
      </c>
      <c r="I61" s="225">
        <f>$L$55*($L$43*$K$19+$M$43*$K$20)+$M$55*($L$44*$K$21+$M$44*$K$22)</f>
        <v>1.9230769230769218E-2</v>
      </c>
      <c r="J61" s="28">
        <f t="shared" si="0"/>
        <v>0</v>
      </c>
      <c r="K61" s="28">
        <f t="shared" si="1"/>
        <v>5.4338023088023046E-2</v>
      </c>
      <c r="L61" s="108">
        <f t="shared" si="4"/>
        <v>0.46485007189047645</v>
      </c>
      <c r="M61" s="30">
        <f t="shared" si="2"/>
        <v>0.53514992810952355</v>
      </c>
      <c r="N61" s="28">
        <f t="shared" si="5"/>
        <v>0.2158232476634355</v>
      </c>
      <c r="O61" s="28">
        <f t="shared" si="6"/>
        <v>0.23214285714285715</v>
      </c>
      <c r="P61" s="28">
        <f t="shared" si="3"/>
        <v>0.44796610480629262</v>
      </c>
      <c r="Q61" s="116">
        <f>PRODUCT(NodeProb_WLL3!F35:G35)</f>
        <v>0.25</v>
      </c>
      <c r="R61" s="116">
        <f t="shared" si="7"/>
        <v>0.11199152620157315</v>
      </c>
      <c r="S61" s="295"/>
    </row>
    <row r="62" spans="1:21" x14ac:dyDescent="0.25">
      <c r="A62" s="294"/>
      <c r="B62">
        <v>60</v>
      </c>
      <c r="D62" s="119">
        <v>1</v>
      </c>
      <c r="E62">
        <v>4</v>
      </c>
      <c r="F62" s="226">
        <f>$L$57*$J$47+$M$57*$J$48</f>
        <v>0.4642857142857143</v>
      </c>
      <c r="G62" s="118">
        <f>$L$58*$K$49+$M$58*$K$50</f>
        <v>0.51862373737373735</v>
      </c>
      <c r="H62" s="118">
        <f>$L$58*($L$49*$J$31+$M$49*$J$32)+$M$58*($L$50*$J$33+$M$50*$J$34)</f>
        <v>0</v>
      </c>
      <c r="I62" s="227">
        <f>$L$57*($L$47*$K$27+$M$47*$K$28)+$M$57*($L$48*$K$29+$M$48*$K$30)</f>
        <v>1.9230769230769218E-2</v>
      </c>
      <c r="J62" s="28">
        <f t="shared" si="0"/>
        <v>0</v>
      </c>
      <c r="K62" s="28">
        <f t="shared" si="1"/>
        <v>5.4338023088023046E-2</v>
      </c>
      <c r="L62" s="108">
        <f t="shared" si="4"/>
        <v>0.46485007189047645</v>
      </c>
      <c r="M62" s="30">
        <f t="shared" si="2"/>
        <v>0.53514992810952355</v>
      </c>
      <c r="N62" s="28">
        <f t="shared" si="5"/>
        <v>0.2158232476634355</v>
      </c>
      <c r="O62" s="28">
        <f t="shared" si="6"/>
        <v>0.23214285714285715</v>
      </c>
      <c r="P62" s="28">
        <f t="shared" si="3"/>
        <v>0.44796610480629262</v>
      </c>
      <c r="Q62" s="118">
        <f>PRODUCT(NodeProb_WLL3!F51:G51)</f>
        <v>0.25</v>
      </c>
      <c r="R62" s="116">
        <f t="shared" si="7"/>
        <v>0.11199152620157315</v>
      </c>
      <c r="S62" s="296"/>
    </row>
    <row r="63" spans="1:21" x14ac:dyDescent="0.25">
      <c r="A63" s="292" t="s">
        <v>59</v>
      </c>
      <c r="B63" s="115">
        <v>61</v>
      </c>
      <c r="C63" s="115"/>
      <c r="D63" s="115">
        <v>3</v>
      </c>
      <c r="E63" s="115">
        <v>4</v>
      </c>
      <c r="F63" s="224">
        <f>$K$59</f>
        <v>5.4338023088023046E-2</v>
      </c>
      <c r="G63" s="221">
        <f>$K$60</f>
        <v>5.4338023088023046E-2</v>
      </c>
      <c r="H63" s="221">
        <f>$L$60*$K$53+$M$60*$K$54</f>
        <v>0</v>
      </c>
      <c r="I63" s="225">
        <f>$L$59*$K$51+$M$59*$K$52</f>
        <v>0</v>
      </c>
      <c r="J63" s="28">
        <f t="shared" si="0"/>
        <v>0</v>
      </c>
      <c r="K63" s="28">
        <f t="shared" si="1"/>
        <v>0</v>
      </c>
      <c r="L63" s="108">
        <f t="shared" si="4"/>
        <v>0.5</v>
      </c>
      <c r="M63" s="30">
        <f t="shared" si="2"/>
        <v>0.5</v>
      </c>
      <c r="N63" s="28">
        <f t="shared" si="5"/>
        <v>2.7169011544011523E-2</v>
      </c>
      <c r="O63" s="28">
        <f t="shared" si="6"/>
        <v>2.7169011544011523E-2</v>
      </c>
      <c r="P63" s="28">
        <f t="shared" si="3"/>
        <v>5.4338023088023046E-2</v>
      </c>
      <c r="Q63" s="117">
        <f>NodeProb_WLL3!G3</f>
        <v>0.5</v>
      </c>
      <c r="R63" s="117">
        <f t="shared" si="7"/>
        <v>2.7169011544011523E-2</v>
      </c>
      <c r="S63" s="295">
        <f>SUM(R63:R64)</f>
        <v>5.4338023088023046E-2</v>
      </c>
      <c r="T63" s="115"/>
      <c r="U63" s="115"/>
    </row>
    <row r="64" spans="1:21" x14ac:dyDescent="0.25">
      <c r="A64" s="294"/>
      <c r="B64">
        <v>62</v>
      </c>
      <c r="D64" s="119">
        <v>3</v>
      </c>
      <c r="E64">
        <v>4</v>
      </c>
      <c r="F64" s="226">
        <f>$K$61</f>
        <v>5.4338023088023046E-2</v>
      </c>
      <c r="G64" s="118">
        <f>$K$62</f>
        <v>5.4338023088023046E-2</v>
      </c>
      <c r="H64" s="118">
        <f>$L$62*$K$57+$M$62*$K$58</f>
        <v>0</v>
      </c>
      <c r="I64" s="227">
        <f>$L$61*$K$55+$M$61*$K$56</f>
        <v>0</v>
      </c>
      <c r="J64" s="28">
        <f t="shared" si="0"/>
        <v>0</v>
      </c>
      <c r="K64" s="28">
        <f t="shared" si="1"/>
        <v>0</v>
      </c>
      <c r="L64" s="108">
        <f t="shared" si="4"/>
        <v>0.5</v>
      </c>
      <c r="M64" s="30">
        <f t="shared" si="2"/>
        <v>0.5</v>
      </c>
      <c r="N64" s="28">
        <f t="shared" si="5"/>
        <v>2.7169011544011523E-2</v>
      </c>
      <c r="O64" s="28">
        <f t="shared" si="6"/>
        <v>2.7169011544011523E-2</v>
      </c>
      <c r="P64" s="28">
        <f t="shared" si="3"/>
        <v>5.4338023088023046E-2</v>
      </c>
      <c r="Q64" s="116">
        <f>NodeProb_WLL3!G35</f>
        <v>0.5</v>
      </c>
      <c r="R64" s="116">
        <f t="shared" si="7"/>
        <v>2.7169011544011523E-2</v>
      </c>
      <c r="S64" s="295"/>
    </row>
    <row r="65" spans="1:21" x14ac:dyDescent="0.25">
      <c r="A65" s="122" t="s">
        <v>60</v>
      </c>
      <c r="B65" s="123">
        <v>63</v>
      </c>
      <c r="C65" s="123"/>
      <c r="D65" s="123">
        <v>1</v>
      </c>
      <c r="E65" s="123">
        <v>2</v>
      </c>
      <c r="F65" s="118">
        <f>$L$63*($L$59*$J$51+$M$59*$J$52)+$M$63*($L$60*$J$53+$M$60*$J$54)</f>
        <v>0.28520689446261965</v>
      </c>
      <c r="G65" s="118">
        <f>$L$64*($L$61*$J$55+$M$61*$J$56)+$M$64*($L$62*$J$57+$M$62*$J$58)</f>
        <v>0.28520689446261965</v>
      </c>
      <c r="H65" s="118">
        <f>$L$64*$J$61+$M$64*$J$62</f>
        <v>0</v>
      </c>
      <c r="I65" s="118">
        <f>$L$63*$J$59+$M$63*$J$60</f>
        <v>0</v>
      </c>
      <c r="J65" s="28">
        <f t="shared" si="0"/>
        <v>0</v>
      </c>
      <c r="K65" s="28">
        <f t="shared" si="1"/>
        <v>0</v>
      </c>
      <c r="L65" s="108">
        <f t="shared" si="4"/>
        <v>0.5</v>
      </c>
      <c r="M65" s="30">
        <f t="shared" si="2"/>
        <v>0.5</v>
      </c>
      <c r="N65" s="28">
        <f t="shared" si="5"/>
        <v>0.14260344723130983</v>
      </c>
      <c r="O65" s="28">
        <f t="shared" si="6"/>
        <v>0.14260344723130983</v>
      </c>
      <c r="P65" s="28">
        <f t="shared" si="3"/>
        <v>0.28520689446261965</v>
      </c>
      <c r="Q65" s="124">
        <v>1</v>
      </c>
      <c r="R65" s="124">
        <f t="shared" si="7"/>
        <v>0.28520689446261965</v>
      </c>
      <c r="S65" s="125">
        <f>R65</f>
        <v>0.28520689446261965</v>
      </c>
      <c r="T65" s="123"/>
      <c r="U65" s="123"/>
    </row>
    <row r="66" spans="1:21" x14ac:dyDescent="0.25">
      <c r="F66" s="113"/>
      <c r="G66" s="113"/>
      <c r="H66" s="113"/>
      <c r="I66" s="113"/>
      <c r="J66" s="113"/>
      <c r="K66" s="113"/>
      <c r="L66" s="113"/>
      <c r="M66" s="113"/>
      <c r="N66" s="113"/>
      <c r="O66" s="113"/>
      <c r="P66" s="113"/>
      <c r="R66" s="126" t="s">
        <v>17</v>
      </c>
      <c r="S66" s="127">
        <f>SUM(S3:S65)</f>
        <v>1.7524290997244543</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1.1682860664829695</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c1XQeWv0bwReBtRWyCxuwgYInSeSgeDS2ugyyiR9beu2owFQ8Z9jYHCTbNIbCobGToqNX4+DR5raDjhaxQqZYA==" saltValue="tNgInZcuKcYkVkY3HcgwXw=="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119" priority="3" operator="containsText" text="WAHR">
      <formula>NOT(ISERROR(SEARCH("WAHR",B81)))</formula>
    </cfRule>
    <cfRule type="containsText" dxfId="118" priority="4" operator="containsText" text="FALSCH">
      <formula>NOT(ISERROR(SEARCH("FALSCH",B81)))</formula>
    </cfRule>
  </conditionalFormatting>
  <conditionalFormatting sqref="I92:J103 L104:M271">
    <cfRule type="expression" dxfId="117" priority="7">
      <formula>IF(#REF!="FALSCH", , )</formula>
    </cfRule>
  </conditionalFormatting>
  <conditionalFormatting sqref="L1:M91">
    <cfRule type="expression" dxfId="116" priority="1">
      <formula>IF(#REF!="FALSCH", , )</formula>
    </cfRule>
  </conditionalFormatting>
  <conditionalFormatting sqref="N2:P2">
    <cfRule type="expression" dxfId="115" priority="5">
      <formula>IF(#REF!="FALSCH", , )</formula>
    </cfRule>
  </conditionalFormatting>
  <conditionalFormatting sqref="R2 T2">
    <cfRule type="expression" dxfId="114"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3">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F59" sqref="F59"/>
    </sheetView>
  </sheetViews>
  <sheetFormatPr baseColWidth="10" defaultRowHeight="15.75" x14ac:dyDescent="0.25"/>
  <cols>
    <col min="2" max="2" width="17" bestFit="1" customWidth="1"/>
    <col min="3" max="3" width="10.375"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4"/>
      <c r="E1" s="234"/>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2</v>
      </c>
      <c r="E3">
        <v>4</v>
      </c>
      <c r="F3" s="222">
        <f>$B$108*($B$68)</f>
        <v>0.5</v>
      </c>
      <c r="G3" s="117">
        <f>$B$110*($B$73)</f>
        <v>0.16666666666666666</v>
      </c>
      <c r="H3" s="117">
        <f>$B$108*($B$73)</f>
        <v>0.16666666666666666</v>
      </c>
      <c r="I3" s="223">
        <f>$B$110*(0)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0.33333333333333337</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0.75</v>
      </c>
      <c r="M3" s="30">
        <f t="shared" ref="M3:M65" si="2">1-L3</f>
        <v>0.25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8.3333333333333329E-2</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4.1666666666666657E-2</v>
      </c>
      <c r="P3" s="28">
        <f t="shared" ref="P3:P65" si="3">N3+O3</f>
        <v>0.12499999999999999</v>
      </c>
      <c r="Q3" s="117">
        <f>PRODUCT(NodeProb_WLL3!C3:G3)</f>
        <v>6.4711288861134586E-2</v>
      </c>
      <c r="R3" s="117">
        <f>$P3*$Q3</f>
        <v>8.0889111076418215E-3</v>
      </c>
      <c r="S3" s="295">
        <f>SUM(R3:R34)</f>
        <v>0.40464671417551329</v>
      </c>
      <c r="T3" s="115"/>
      <c r="U3" s="115"/>
    </row>
    <row r="4" spans="1:21" x14ac:dyDescent="0.25">
      <c r="A4" s="297"/>
      <c r="B4">
        <v>2</v>
      </c>
      <c r="D4">
        <v>2</v>
      </c>
      <c r="E4">
        <v>4</v>
      </c>
      <c r="F4" s="224">
        <f>$B$108*($B$71)</f>
        <v>0.5</v>
      </c>
      <c r="G4" s="221">
        <f>$B$110*($B$74)</f>
        <v>0</v>
      </c>
      <c r="H4" s="221">
        <f>$B$108*($B$74)</f>
        <v>0</v>
      </c>
      <c r="I4" s="225">
        <f>$B$110*(0)</f>
        <v>0</v>
      </c>
      <c r="J4" s="28">
        <f t="shared" si="0"/>
        <v>0.5</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3"/>
        <v>0</v>
      </c>
      <c r="Q4" s="116">
        <f>PRODUCT(NodeProb_WLL3!C5:G5)</f>
        <v>2.5884515544453814E-3</v>
      </c>
      <c r="R4" s="116">
        <f t="shared" ref="R4:R65" si="7">$P4*$Q4</f>
        <v>0</v>
      </c>
      <c r="S4" s="295"/>
    </row>
    <row r="5" spans="1:21" x14ac:dyDescent="0.25">
      <c r="A5" s="297"/>
      <c r="B5">
        <v>3</v>
      </c>
      <c r="D5">
        <v>2</v>
      </c>
      <c r="E5">
        <v>4</v>
      </c>
      <c r="F5" s="224">
        <f>$B$108*($B$72)</f>
        <v>0.75</v>
      </c>
      <c r="G5" s="221">
        <f>$B$110*($B$72)</f>
        <v>0.75</v>
      </c>
      <c r="H5" s="221">
        <f>$B$108*($B$74)</f>
        <v>0</v>
      </c>
      <c r="I5" s="225">
        <f>$B$110*($B$74)</f>
        <v>0</v>
      </c>
      <c r="J5" s="28">
        <f t="shared" si="0"/>
        <v>0</v>
      </c>
      <c r="K5" s="28">
        <f t="shared" si="1"/>
        <v>0</v>
      </c>
      <c r="L5" s="108">
        <f t="shared" si="4"/>
        <v>0.5</v>
      </c>
      <c r="M5" s="30">
        <f t="shared" si="2"/>
        <v>0.5</v>
      </c>
      <c r="N5" s="28">
        <f t="shared" si="5"/>
        <v>0.375</v>
      </c>
      <c r="O5" s="28">
        <f t="shared" si="6"/>
        <v>0.375</v>
      </c>
      <c r="P5" s="28">
        <f t="shared" si="3"/>
        <v>0.75</v>
      </c>
      <c r="Q5" s="116">
        <f>PRODUCT(NodeProb_WLL3!C7:G7)</f>
        <v>3.6039210104201101E-2</v>
      </c>
      <c r="R5" s="116">
        <f t="shared" si="7"/>
        <v>2.7029407578150824E-2</v>
      </c>
      <c r="S5" s="295"/>
    </row>
    <row r="6" spans="1:21" x14ac:dyDescent="0.25">
      <c r="A6" s="297"/>
      <c r="B6">
        <v>4</v>
      </c>
      <c r="D6">
        <v>2</v>
      </c>
      <c r="E6">
        <v>4</v>
      </c>
      <c r="F6" s="224">
        <f>$B$108*($B$72)</f>
        <v>0.75</v>
      </c>
      <c r="G6" s="221">
        <f>$B$110*($B$72)</f>
        <v>0.75</v>
      </c>
      <c r="H6" s="221">
        <f>$B$108*($B$74)</f>
        <v>0</v>
      </c>
      <c r="I6" s="225">
        <f>$B$110*($B$74)</f>
        <v>0</v>
      </c>
      <c r="J6" s="28">
        <f t="shared" si="0"/>
        <v>0</v>
      </c>
      <c r="K6" s="28">
        <f t="shared" si="1"/>
        <v>0</v>
      </c>
      <c r="L6" s="108">
        <f t="shared" si="4"/>
        <v>0.5</v>
      </c>
      <c r="M6" s="30">
        <f t="shared" si="2"/>
        <v>0.5</v>
      </c>
      <c r="N6" s="28">
        <f t="shared" si="5"/>
        <v>0.375</v>
      </c>
      <c r="O6" s="28">
        <f t="shared" si="6"/>
        <v>0.375</v>
      </c>
      <c r="P6" s="28">
        <f t="shared" si="3"/>
        <v>0.75</v>
      </c>
      <c r="Q6" s="116">
        <f>PRODUCT(NodeProb_WLL3!C9:G9)</f>
        <v>3.6039210104201101E-2</v>
      </c>
      <c r="R6" s="116">
        <f t="shared" si="7"/>
        <v>2.7029407578150824E-2</v>
      </c>
      <c r="S6" s="295"/>
    </row>
    <row r="7" spans="1:21" x14ac:dyDescent="0.25">
      <c r="A7" s="297"/>
      <c r="B7">
        <v>5</v>
      </c>
      <c r="D7">
        <v>1</v>
      </c>
      <c r="E7">
        <v>3</v>
      </c>
      <c r="F7" s="224">
        <f>$B$107*(1)</f>
        <v>1</v>
      </c>
      <c r="G7" s="221">
        <f>$B$109*(1)</f>
        <v>1</v>
      </c>
      <c r="H7" s="221">
        <f>$B$107*($B$68)</f>
        <v>0.5</v>
      </c>
      <c r="I7" s="225">
        <f>$B$109*($B$68)</f>
        <v>0.5</v>
      </c>
      <c r="J7" s="28">
        <f t="shared" si="0"/>
        <v>0.5</v>
      </c>
      <c r="K7" s="28">
        <f t="shared" si="1"/>
        <v>0.5</v>
      </c>
      <c r="L7" s="108">
        <f t="shared" si="4"/>
        <v>0.5</v>
      </c>
      <c r="M7" s="30">
        <f t="shared" si="2"/>
        <v>0.5</v>
      </c>
      <c r="N7" s="28">
        <f t="shared" si="5"/>
        <v>0.25</v>
      </c>
      <c r="O7" s="28">
        <f t="shared" si="6"/>
        <v>0.25</v>
      </c>
      <c r="P7" s="28">
        <f t="shared" si="3"/>
        <v>0.5</v>
      </c>
      <c r="Q7" s="116">
        <f>PRODUCT(NodeProb_WLL3!C11:G11)</f>
        <v>0</v>
      </c>
      <c r="R7" s="116">
        <f t="shared" si="7"/>
        <v>0</v>
      </c>
      <c r="S7" s="295"/>
    </row>
    <row r="8" spans="1:21" x14ac:dyDescent="0.25">
      <c r="A8" s="297"/>
      <c r="B8">
        <v>6</v>
      </c>
      <c r="D8">
        <v>1</v>
      </c>
      <c r="E8">
        <v>3</v>
      </c>
      <c r="F8" s="224">
        <f>$B$107*(1)</f>
        <v>1</v>
      </c>
      <c r="G8" s="221">
        <f>$B$109*(1)</f>
        <v>1</v>
      </c>
      <c r="H8" s="221">
        <f>$B$107*($B$68)</f>
        <v>0.5</v>
      </c>
      <c r="I8" s="225">
        <f>$B$109*($B$68)</f>
        <v>0.5</v>
      </c>
      <c r="J8" s="28">
        <f t="shared" si="0"/>
        <v>0.5</v>
      </c>
      <c r="K8" s="28">
        <f t="shared" si="1"/>
        <v>0.5</v>
      </c>
      <c r="L8" s="108">
        <f t="shared" si="4"/>
        <v>0.5</v>
      </c>
      <c r="M8" s="30">
        <f t="shared" si="2"/>
        <v>0.5</v>
      </c>
      <c r="N8" s="28">
        <f t="shared" si="5"/>
        <v>0.25</v>
      </c>
      <c r="O8" s="28">
        <f t="shared" si="6"/>
        <v>0.25</v>
      </c>
      <c r="P8" s="28">
        <f t="shared" si="3"/>
        <v>0.5</v>
      </c>
      <c r="Q8" s="116">
        <f>PRODUCT(NodeProb_WLL3!C13:G13)</f>
        <v>0</v>
      </c>
      <c r="R8" s="116">
        <f t="shared" si="7"/>
        <v>0</v>
      </c>
      <c r="S8" s="295"/>
    </row>
    <row r="9" spans="1:21" x14ac:dyDescent="0.25">
      <c r="A9" s="297"/>
      <c r="B9">
        <v>7</v>
      </c>
      <c r="D9">
        <v>1</v>
      </c>
      <c r="E9">
        <v>3</v>
      </c>
      <c r="F9" s="224">
        <f>$B$107*($B$72)</f>
        <v>0.75</v>
      </c>
      <c r="G9" s="221">
        <f>$B$109*(1)</f>
        <v>1</v>
      </c>
      <c r="H9" s="221">
        <f>$B$107*($B$73)</f>
        <v>0.16666666666666666</v>
      </c>
      <c r="I9" s="225">
        <f>$B$109*($B$72)</f>
        <v>0.75</v>
      </c>
      <c r="J9" s="28">
        <f t="shared" si="0"/>
        <v>0.5</v>
      </c>
      <c r="K9" s="28">
        <f t="shared" si="1"/>
        <v>0.75</v>
      </c>
      <c r="L9" s="108">
        <f t="shared" si="4"/>
        <v>0.7857142857142857</v>
      </c>
      <c r="M9" s="30">
        <f t="shared" si="2"/>
        <v>0.2142857142857143</v>
      </c>
      <c r="N9" s="28">
        <f t="shared" si="5"/>
        <v>0.125</v>
      </c>
      <c r="O9" s="28">
        <f t="shared" si="6"/>
        <v>5.3571428571428568E-2</v>
      </c>
      <c r="P9" s="28">
        <f t="shared" si="3"/>
        <v>0.17857142857142858</v>
      </c>
      <c r="Q9" s="116">
        <f>PRODUCT(NodeProb_WLL3!C15:G15)</f>
        <v>5.070167638067484E-2</v>
      </c>
      <c r="R9" s="116">
        <f t="shared" si="7"/>
        <v>9.0538707822633638E-3</v>
      </c>
      <c r="S9" s="295"/>
    </row>
    <row r="10" spans="1:21" x14ac:dyDescent="0.25">
      <c r="A10" s="297"/>
      <c r="B10">
        <v>8</v>
      </c>
      <c r="C10" s="1"/>
      <c r="D10">
        <v>1</v>
      </c>
      <c r="E10">
        <v>3</v>
      </c>
      <c r="F10" s="226">
        <f>$B$107*($B$71)</f>
        <v>0.5</v>
      </c>
      <c r="G10" s="118">
        <f>$B$109*(1)</f>
        <v>1</v>
      </c>
      <c r="H10" s="118">
        <f>$B$107*($B$74)</f>
        <v>0</v>
      </c>
      <c r="I10" s="227">
        <f>$B$109*($B$71)</f>
        <v>0.5</v>
      </c>
      <c r="J10" s="28">
        <f t="shared" si="0"/>
        <v>0</v>
      </c>
      <c r="K10" s="28">
        <f t="shared" si="1"/>
        <v>0.5</v>
      </c>
      <c r="L10" s="108">
        <f t="shared" si="4"/>
        <v>0.5</v>
      </c>
      <c r="M10" s="30">
        <f t="shared" si="2"/>
        <v>0.5</v>
      </c>
      <c r="N10" s="28">
        <f t="shared" si="5"/>
        <v>0.25</v>
      </c>
      <c r="O10" s="28">
        <f t="shared" si="6"/>
        <v>0.25</v>
      </c>
      <c r="P10" s="28">
        <f t="shared" si="3"/>
        <v>0.5</v>
      </c>
      <c r="Q10" s="116">
        <f>PRODUCT(NodeProb_WLL3!C17:G17)</f>
        <v>5.9920162995342988E-2</v>
      </c>
      <c r="R10" s="116">
        <f t="shared" si="7"/>
        <v>2.9960081497671494E-2</v>
      </c>
      <c r="S10" s="295"/>
    </row>
    <row r="11" spans="1:21" x14ac:dyDescent="0.25">
      <c r="A11" s="297"/>
      <c r="B11" s="115">
        <v>9</v>
      </c>
      <c r="D11">
        <v>2</v>
      </c>
      <c r="E11" s="115">
        <v>3</v>
      </c>
      <c r="F11" s="222">
        <f>$B$108*($B$68)</f>
        <v>0.5</v>
      </c>
      <c r="G11" s="117">
        <f>$B$109*($B$73)</f>
        <v>0.16666666666666666</v>
      </c>
      <c r="H11" s="117">
        <f>$B$108*($B$73)</f>
        <v>0.16666666666666666</v>
      </c>
      <c r="I11" s="223">
        <f>$B$109*(0)</f>
        <v>0</v>
      </c>
      <c r="J11" s="28">
        <f t="shared" si="0"/>
        <v>0.33333333333333337</v>
      </c>
      <c r="K11" s="28">
        <f t="shared" si="1"/>
        <v>0</v>
      </c>
      <c r="L11" s="108">
        <f t="shared" si="4"/>
        <v>0.75</v>
      </c>
      <c r="M11" s="30">
        <f t="shared" si="2"/>
        <v>0.25</v>
      </c>
      <c r="N11" s="28">
        <f t="shared" si="5"/>
        <v>8.3333333333333329E-2</v>
      </c>
      <c r="O11" s="28">
        <f t="shared" si="6"/>
        <v>4.1666666666666657E-2</v>
      </c>
      <c r="P11" s="28">
        <f t="shared" si="3"/>
        <v>0.12499999999999999</v>
      </c>
      <c r="Q11" s="116">
        <f>PRODUCT(NodeProb_WLL3!C19:G19)</f>
        <v>6.4711288861134586E-2</v>
      </c>
      <c r="R11" s="117">
        <f t="shared" si="7"/>
        <v>8.0889111076418215E-3</v>
      </c>
      <c r="S11" s="295"/>
      <c r="T11" s="115"/>
      <c r="U11" s="115"/>
    </row>
    <row r="12" spans="1:21" x14ac:dyDescent="0.25">
      <c r="A12" s="297"/>
      <c r="B12">
        <v>10</v>
      </c>
      <c r="D12">
        <v>2</v>
      </c>
      <c r="E12">
        <v>3</v>
      </c>
      <c r="F12" s="224">
        <f>$B$108*($B$71)</f>
        <v>0.5</v>
      </c>
      <c r="G12" s="221">
        <f>$B$109*($B$74)</f>
        <v>0</v>
      </c>
      <c r="H12" s="221">
        <f>$B$108*($B$74)</f>
        <v>0</v>
      </c>
      <c r="I12" s="225">
        <f>$B$109*(0)</f>
        <v>0</v>
      </c>
      <c r="J12" s="28">
        <f t="shared" si="0"/>
        <v>0.5</v>
      </c>
      <c r="K12" s="28">
        <f t="shared" si="1"/>
        <v>0</v>
      </c>
      <c r="L12" s="108">
        <f t="shared" si="4"/>
        <v>1</v>
      </c>
      <c r="M12" s="30">
        <f t="shared" si="2"/>
        <v>0</v>
      </c>
      <c r="N12" s="28">
        <f t="shared" si="5"/>
        <v>0</v>
      </c>
      <c r="O12" s="28">
        <f t="shared" si="6"/>
        <v>0</v>
      </c>
      <c r="P12" s="28">
        <f t="shared" si="3"/>
        <v>0</v>
      </c>
      <c r="Q12" s="116">
        <f>PRODUCT(NodeProb_WLL3!C21:G21)</f>
        <v>2.5884515544453814E-3</v>
      </c>
      <c r="R12" s="116">
        <f t="shared" si="7"/>
        <v>0</v>
      </c>
      <c r="S12" s="295"/>
    </row>
    <row r="13" spans="1:21" x14ac:dyDescent="0.25">
      <c r="A13" s="297"/>
      <c r="B13">
        <v>11</v>
      </c>
      <c r="D13">
        <v>2</v>
      </c>
      <c r="E13">
        <v>3</v>
      </c>
      <c r="F13" s="224">
        <f>$B$108*($B$72)</f>
        <v>0.75</v>
      </c>
      <c r="G13" s="221">
        <f>$B$109*($B$72)</f>
        <v>0.75</v>
      </c>
      <c r="H13" s="221">
        <f>$B$108*($B$74)</f>
        <v>0</v>
      </c>
      <c r="I13" s="225">
        <f>$B$109*($B$74)</f>
        <v>0</v>
      </c>
      <c r="J13" s="28">
        <f t="shared" si="0"/>
        <v>0</v>
      </c>
      <c r="K13" s="28">
        <f t="shared" si="1"/>
        <v>0</v>
      </c>
      <c r="L13" s="108">
        <f t="shared" si="4"/>
        <v>0.5</v>
      </c>
      <c r="M13" s="30">
        <f t="shared" si="2"/>
        <v>0.5</v>
      </c>
      <c r="N13" s="28">
        <f t="shared" si="5"/>
        <v>0.375</v>
      </c>
      <c r="O13" s="28">
        <f t="shared" si="6"/>
        <v>0.375</v>
      </c>
      <c r="P13" s="28">
        <f t="shared" si="3"/>
        <v>0.75</v>
      </c>
      <c r="Q13" s="116">
        <f>PRODUCT(NodeProb_WLL3!C23:G23)</f>
        <v>3.6039210104201101E-2</v>
      </c>
      <c r="R13" s="116">
        <f t="shared" si="7"/>
        <v>2.7029407578150824E-2</v>
      </c>
      <c r="S13" s="295"/>
    </row>
    <row r="14" spans="1:21" x14ac:dyDescent="0.25">
      <c r="A14" s="297"/>
      <c r="B14">
        <v>12</v>
      </c>
      <c r="D14">
        <v>2</v>
      </c>
      <c r="E14">
        <v>3</v>
      </c>
      <c r="F14" s="224">
        <f>$B$108*($B$72)</f>
        <v>0.75</v>
      </c>
      <c r="G14" s="221">
        <f>$B$109*($B$72)</f>
        <v>0.75</v>
      </c>
      <c r="H14" s="221">
        <f>$B$108*($B$74)</f>
        <v>0</v>
      </c>
      <c r="I14" s="225">
        <f>$B$109*($B$74)</f>
        <v>0</v>
      </c>
      <c r="J14" s="28">
        <f t="shared" si="0"/>
        <v>0</v>
      </c>
      <c r="K14" s="28">
        <f t="shared" si="1"/>
        <v>0</v>
      </c>
      <c r="L14" s="108">
        <f t="shared" si="4"/>
        <v>0.5</v>
      </c>
      <c r="M14" s="30">
        <f t="shared" si="2"/>
        <v>0.5</v>
      </c>
      <c r="N14" s="28">
        <f t="shared" si="5"/>
        <v>0.375</v>
      </c>
      <c r="O14" s="28">
        <f t="shared" si="6"/>
        <v>0.375</v>
      </c>
      <c r="P14" s="28">
        <f t="shared" si="3"/>
        <v>0.75</v>
      </c>
      <c r="Q14" s="116">
        <f>PRODUCT(NodeProb_WLL3!C25:G25)</f>
        <v>3.6039210104201101E-2</v>
      </c>
      <c r="R14" s="116">
        <f t="shared" si="7"/>
        <v>2.7029407578150824E-2</v>
      </c>
      <c r="S14" s="295"/>
    </row>
    <row r="15" spans="1:21" x14ac:dyDescent="0.25">
      <c r="A15" s="297"/>
      <c r="B15">
        <v>13</v>
      </c>
      <c r="D15">
        <v>1</v>
      </c>
      <c r="E15">
        <v>4</v>
      </c>
      <c r="F15" s="224">
        <f>$B$107*(1)</f>
        <v>1</v>
      </c>
      <c r="G15" s="221">
        <f>$B$110*(1)</f>
        <v>1</v>
      </c>
      <c r="H15" s="221">
        <f>$B$107*($B$68)</f>
        <v>0.5</v>
      </c>
      <c r="I15" s="225">
        <f>$B$110*($B$68)</f>
        <v>0.5</v>
      </c>
      <c r="J15" s="28">
        <f t="shared" si="0"/>
        <v>0.5</v>
      </c>
      <c r="K15" s="28">
        <f t="shared" si="1"/>
        <v>0.5</v>
      </c>
      <c r="L15" s="108">
        <f t="shared" si="4"/>
        <v>0.5</v>
      </c>
      <c r="M15" s="30">
        <f t="shared" si="2"/>
        <v>0.5</v>
      </c>
      <c r="N15" s="28">
        <f t="shared" si="5"/>
        <v>0.25</v>
      </c>
      <c r="O15" s="28">
        <f t="shared" si="6"/>
        <v>0.25</v>
      </c>
      <c r="P15" s="28">
        <f t="shared" si="3"/>
        <v>0.5</v>
      </c>
      <c r="Q15" s="116">
        <f>PRODUCT(NodeProb_WLL3!C27:G27)</f>
        <v>0</v>
      </c>
      <c r="R15" s="116">
        <f t="shared" si="7"/>
        <v>0</v>
      </c>
      <c r="S15" s="295"/>
    </row>
    <row r="16" spans="1:21" x14ac:dyDescent="0.25">
      <c r="A16" s="297"/>
      <c r="B16">
        <v>14</v>
      </c>
      <c r="D16">
        <v>1</v>
      </c>
      <c r="E16">
        <v>4</v>
      </c>
      <c r="F16" s="224">
        <f>$B$107*(1)</f>
        <v>1</v>
      </c>
      <c r="G16" s="221">
        <f>$B$110*(1)</f>
        <v>1</v>
      </c>
      <c r="H16" s="221">
        <f>$B$107*($B$68)</f>
        <v>0.5</v>
      </c>
      <c r="I16" s="225">
        <f>$B$110*($B$68)</f>
        <v>0.5</v>
      </c>
      <c r="J16" s="28">
        <f t="shared" si="0"/>
        <v>0.5</v>
      </c>
      <c r="K16" s="28">
        <f t="shared" si="1"/>
        <v>0.5</v>
      </c>
      <c r="L16" s="108">
        <f t="shared" si="4"/>
        <v>0.5</v>
      </c>
      <c r="M16" s="30">
        <f t="shared" si="2"/>
        <v>0.5</v>
      </c>
      <c r="N16" s="28">
        <f t="shared" si="5"/>
        <v>0.25</v>
      </c>
      <c r="O16" s="28">
        <f t="shared" si="6"/>
        <v>0.25</v>
      </c>
      <c r="P16" s="28">
        <f t="shared" si="3"/>
        <v>0.5</v>
      </c>
      <c r="Q16" s="116">
        <f>PRODUCT(NodeProb_WLL3!C29:G29)</f>
        <v>0</v>
      </c>
      <c r="R16" s="116">
        <f t="shared" si="7"/>
        <v>0</v>
      </c>
      <c r="S16" s="295"/>
    </row>
    <row r="17" spans="1:21" x14ac:dyDescent="0.25">
      <c r="A17" s="297"/>
      <c r="B17">
        <v>15</v>
      </c>
      <c r="D17">
        <v>1</v>
      </c>
      <c r="E17">
        <v>4</v>
      </c>
      <c r="F17" s="224">
        <f>$B$107*($B$72)</f>
        <v>0.75</v>
      </c>
      <c r="G17" s="221">
        <f>$B$110*(1)</f>
        <v>1</v>
      </c>
      <c r="H17" s="221">
        <f>$B$107*($B$73)</f>
        <v>0.16666666666666666</v>
      </c>
      <c r="I17" s="225">
        <f>$B$110*($B$72)</f>
        <v>0.75</v>
      </c>
      <c r="J17" s="28">
        <f t="shared" si="0"/>
        <v>0.5</v>
      </c>
      <c r="K17" s="28">
        <f t="shared" si="1"/>
        <v>0.75</v>
      </c>
      <c r="L17" s="108">
        <f t="shared" si="4"/>
        <v>0.7857142857142857</v>
      </c>
      <c r="M17" s="30">
        <f t="shared" si="2"/>
        <v>0.2142857142857143</v>
      </c>
      <c r="N17" s="28">
        <f t="shared" si="5"/>
        <v>0.125</v>
      </c>
      <c r="O17" s="28">
        <f t="shared" si="6"/>
        <v>5.3571428571428568E-2</v>
      </c>
      <c r="P17" s="28">
        <f t="shared" si="3"/>
        <v>0.17857142857142858</v>
      </c>
      <c r="Q17" s="116">
        <f>PRODUCT(NodeProb_WLL3!C31:G31)</f>
        <v>5.070167638067484E-2</v>
      </c>
      <c r="R17" s="116">
        <f t="shared" si="7"/>
        <v>9.0538707822633638E-3</v>
      </c>
      <c r="S17" s="295"/>
    </row>
    <row r="18" spans="1:21" x14ac:dyDescent="0.25">
      <c r="A18" s="297"/>
      <c r="B18">
        <v>16</v>
      </c>
      <c r="D18">
        <v>1</v>
      </c>
      <c r="E18">
        <v>4</v>
      </c>
      <c r="F18" s="226">
        <f>$B$107*($B$71)</f>
        <v>0.5</v>
      </c>
      <c r="G18" s="118">
        <f>$B$110*(1)</f>
        <v>1</v>
      </c>
      <c r="H18" s="118">
        <f>$B$107*($B$74)</f>
        <v>0</v>
      </c>
      <c r="I18" s="227">
        <f>$B$110*($B$71)</f>
        <v>0.5</v>
      </c>
      <c r="J18" s="28">
        <f t="shared" si="0"/>
        <v>0</v>
      </c>
      <c r="K18" s="28">
        <f t="shared" si="1"/>
        <v>0.5</v>
      </c>
      <c r="L18" s="108">
        <f t="shared" si="4"/>
        <v>0.5</v>
      </c>
      <c r="M18" s="30">
        <f t="shared" si="2"/>
        <v>0.5</v>
      </c>
      <c r="N18" s="28">
        <f t="shared" si="5"/>
        <v>0.25</v>
      </c>
      <c r="O18" s="28">
        <f t="shared" si="6"/>
        <v>0.25</v>
      </c>
      <c r="P18" s="28">
        <f t="shared" si="3"/>
        <v>0.5</v>
      </c>
      <c r="Q18" s="116">
        <f>PRODUCT(NodeProb_WLL3!C33:G33)</f>
        <v>5.9920162995342988E-2</v>
      </c>
      <c r="R18" s="116">
        <f t="shared" si="7"/>
        <v>2.9960081497671494E-2</v>
      </c>
      <c r="S18" s="295"/>
    </row>
    <row r="19" spans="1:21" x14ac:dyDescent="0.25">
      <c r="A19" s="297"/>
      <c r="B19" s="115">
        <v>17</v>
      </c>
      <c r="C19" s="115"/>
      <c r="D19" s="115">
        <v>1</v>
      </c>
      <c r="E19">
        <v>4</v>
      </c>
      <c r="F19" s="222">
        <f>$B$107*($B$68)</f>
        <v>0.5</v>
      </c>
      <c r="G19" s="117">
        <f>$B$110*($B$73)</f>
        <v>0.16666666666666666</v>
      </c>
      <c r="H19" s="117">
        <f>$B$107*($B$73)</f>
        <v>0.16666666666666666</v>
      </c>
      <c r="I19" s="223">
        <f>$B$110*(0)</f>
        <v>0</v>
      </c>
      <c r="J19" s="28">
        <f t="shared" si="0"/>
        <v>0.33333333333333337</v>
      </c>
      <c r="K19" s="28">
        <f t="shared" si="1"/>
        <v>0</v>
      </c>
      <c r="L19" s="108">
        <f t="shared" si="4"/>
        <v>0.75</v>
      </c>
      <c r="M19" s="30">
        <f t="shared" si="2"/>
        <v>0.25</v>
      </c>
      <c r="N19" s="28">
        <f t="shared" si="5"/>
        <v>8.3333333333333329E-2</v>
      </c>
      <c r="O19" s="28">
        <f t="shared" si="6"/>
        <v>4.1666666666666657E-2</v>
      </c>
      <c r="P19" s="28">
        <f t="shared" si="3"/>
        <v>0.12499999999999999</v>
      </c>
      <c r="Q19" s="116">
        <f>PRODUCT(NodeProb_WLL3!C35:G35)</f>
        <v>6.4711288861134586E-2</v>
      </c>
      <c r="R19" s="117">
        <f t="shared" si="7"/>
        <v>8.0889111076418215E-3</v>
      </c>
      <c r="S19" s="295"/>
      <c r="T19" s="115"/>
      <c r="U19" s="115"/>
    </row>
    <row r="20" spans="1:21" x14ac:dyDescent="0.25">
      <c r="A20" s="297"/>
      <c r="B20">
        <v>18</v>
      </c>
      <c r="D20">
        <v>1</v>
      </c>
      <c r="E20">
        <v>4</v>
      </c>
      <c r="F20" s="224">
        <f>$B$107*($B$71)</f>
        <v>0.5</v>
      </c>
      <c r="G20" s="221">
        <f>$B$110*($B$74)</f>
        <v>0</v>
      </c>
      <c r="H20" s="221">
        <f>$B$107*($B$74)</f>
        <v>0</v>
      </c>
      <c r="I20" s="225">
        <f>$B$110*(0)</f>
        <v>0</v>
      </c>
      <c r="J20" s="28">
        <f t="shared" si="0"/>
        <v>0.5</v>
      </c>
      <c r="K20" s="28">
        <f t="shared" si="1"/>
        <v>0</v>
      </c>
      <c r="L20" s="108">
        <f t="shared" si="4"/>
        <v>1</v>
      </c>
      <c r="M20" s="30">
        <f t="shared" si="2"/>
        <v>0</v>
      </c>
      <c r="N20" s="28">
        <f t="shared" si="5"/>
        <v>0</v>
      </c>
      <c r="O20" s="28">
        <f t="shared" si="6"/>
        <v>0</v>
      </c>
      <c r="P20" s="28">
        <f t="shared" si="3"/>
        <v>0</v>
      </c>
      <c r="Q20" s="116">
        <f>PRODUCT(NodeProb_WLL3!C37:G37)</f>
        <v>2.5884515544453814E-3</v>
      </c>
      <c r="R20" s="116">
        <f t="shared" si="7"/>
        <v>0</v>
      </c>
      <c r="S20" s="295"/>
    </row>
    <row r="21" spans="1:21" x14ac:dyDescent="0.25">
      <c r="A21" s="297"/>
      <c r="B21">
        <v>19</v>
      </c>
      <c r="D21">
        <v>1</v>
      </c>
      <c r="E21">
        <v>4</v>
      </c>
      <c r="F21" s="224">
        <f>$B$107*($B$72)</f>
        <v>0.75</v>
      </c>
      <c r="G21" s="221">
        <f>$B$110*($B$72)</f>
        <v>0.75</v>
      </c>
      <c r="H21" s="221">
        <f>$B$107*($B$74)</f>
        <v>0</v>
      </c>
      <c r="I21" s="225">
        <f>$B$110*($B$74)</f>
        <v>0</v>
      </c>
      <c r="J21" s="28">
        <f t="shared" si="0"/>
        <v>0</v>
      </c>
      <c r="K21" s="28">
        <f t="shared" si="1"/>
        <v>0</v>
      </c>
      <c r="L21" s="108">
        <f t="shared" si="4"/>
        <v>0.5</v>
      </c>
      <c r="M21" s="30">
        <f t="shared" si="2"/>
        <v>0.5</v>
      </c>
      <c r="N21" s="28">
        <f t="shared" si="5"/>
        <v>0.375</v>
      </c>
      <c r="O21" s="28">
        <f t="shared" si="6"/>
        <v>0.375</v>
      </c>
      <c r="P21" s="28">
        <f t="shared" si="3"/>
        <v>0.75</v>
      </c>
      <c r="Q21" s="116">
        <f>PRODUCT(NodeProb_WLL3!C39:G39)</f>
        <v>3.6039210104201101E-2</v>
      </c>
      <c r="R21" s="116">
        <f t="shared" si="7"/>
        <v>2.7029407578150824E-2</v>
      </c>
      <c r="S21" s="295"/>
    </row>
    <row r="22" spans="1:21" x14ac:dyDescent="0.25">
      <c r="A22" s="297"/>
      <c r="B22">
        <v>20</v>
      </c>
      <c r="D22">
        <v>1</v>
      </c>
      <c r="E22">
        <v>4</v>
      </c>
      <c r="F22" s="224">
        <f>$B$107*($B$72)</f>
        <v>0.75</v>
      </c>
      <c r="G22" s="221">
        <f>$B$110*($B$72)</f>
        <v>0.75</v>
      </c>
      <c r="H22" s="221">
        <f>$B$107*($B$74)</f>
        <v>0</v>
      </c>
      <c r="I22" s="225">
        <f>$B$110*($B$74)</f>
        <v>0</v>
      </c>
      <c r="J22" s="28">
        <f t="shared" si="0"/>
        <v>0</v>
      </c>
      <c r="K22" s="28">
        <f t="shared" si="1"/>
        <v>0</v>
      </c>
      <c r="L22" s="108">
        <f t="shared" si="4"/>
        <v>0.5</v>
      </c>
      <c r="M22" s="30">
        <f t="shared" si="2"/>
        <v>0.5</v>
      </c>
      <c r="N22" s="28">
        <f t="shared" si="5"/>
        <v>0.375</v>
      </c>
      <c r="O22" s="28">
        <f t="shared" si="6"/>
        <v>0.375</v>
      </c>
      <c r="P22" s="28">
        <f t="shared" si="3"/>
        <v>0.75</v>
      </c>
      <c r="Q22" s="116">
        <f>PRODUCT(NodeProb_WLL3!C41:G41)</f>
        <v>3.6039210104201101E-2</v>
      </c>
      <c r="R22" s="116">
        <f t="shared" si="7"/>
        <v>2.7029407578150824E-2</v>
      </c>
      <c r="S22" s="295"/>
    </row>
    <row r="23" spans="1:21" x14ac:dyDescent="0.25">
      <c r="A23" s="297"/>
      <c r="B23">
        <v>21</v>
      </c>
      <c r="D23">
        <v>2</v>
      </c>
      <c r="E23">
        <v>3</v>
      </c>
      <c r="F23" s="224">
        <f>$B$108*(1)</f>
        <v>1</v>
      </c>
      <c r="G23" s="221">
        <f>$B$109*(1)</f>
        <v>1</v>
      </c>
      <c r="H23" s="221">
        <f>$B$108*($B$68)</f>
        <v>0.5</v>
      </c>
      <c r="I23" s="225">
        <f>$B$109*($B$68)</f>
        <v>0.5</v>
      </c>
      <c r="J23" s="28">
        <f t="shared" si="0"/>
        <v>0.5</v>
      </c>
      <c r="K23" s="28">
        <f t="shared" si="1"/>
        <v>0.5</v>
      </c>
      <c r="L23" s="108">
        <f t="shared" si="4"/>
        <v>0.5</v>
      </c>
      <c r="M23" s="30">
        <f t="shared" si="2"/>
        <v>0.5</v>
      </c>
      <c r="N23" s="28">
        <f t="shared" si="5"/>
        <v>0.25</v>
      </c>
      <c r="O23" s="28">
        <f t="shared" si="6"/>
        <v>0.25</v>
      </c>
      <c r="P23" s="28">
        <f t="shared" si="3"/>
        <v>0.5</v>
      </c>
      <c r="Q23" s="116">
        <f>PRODUCT(NodeProb_WLL3!C43:G43)</f>
        <v>0</v>
      </c>
      <c r="R23" s="116">
        <f t="shared" si="7"/>
        <v>0</v>
      </c>
      <c r="S23" s="295"/>
    </row>
    <row r="24" spans="1:21" x14ac:dyDescent="0.25">
      <c r="A24" s="297"/>
      <c r="B24">
        <v>22</v>
      </c>
      <c r="D24">
        <v>2</v>
      </c>
      <c r="E24">
        <v>3</v>
      </c>
      <c r="F24" s="224">
        <f>$B$108*(1)</f>
        <v>1</v>
      </c>
      <c r="G24" s="221">
        <f>$B$109*(1)</f>
        <v>1</v>
      </c>
      <c r="H24" s="221">
        <f>$B$108*($B$68)</f>
        <v>0.5</v>
      </c>
      <c r="I24" s="225">
        <f>$B$109*($B$68)</f>
        <v>0.5</v>
      </c>
      <c r="J24" s="28">
        <f t="shared" si="0"/>
        <v>0.5</v>
      </c>
      <c r="K24" s="28">
        <f t="shared" si="1"/>
        <v>0.5</v>
      </c>
      <c r="L24" s="108">
        <f t="shared" si="4"/>
        <v>0.5</v>
      </c>
      <c r="M24" s="30">
        <f t="shared" si="2"/>
        <v>0.5</v>
      </c>
      <c r="N24" s="28">
        <f t="shared" si="5"/>
        <v>0.25</v>
      </c>
      <c r="O24" s="28">
        <f t="shared" si="6"/>
        <v>0.25</v>
      </c>
      <c r="P24" s="28">
        <f t="shared" si="3"/>
        <v>0.5</v>
      </c>
      <c r="Q24" s="116">
        <f>PRODUCT(NodeProb_WLL3!C45:G45)</f>
        <v>0</v>
      </c>
      <c r="R24" s="116">
        <f t="shared" si="7"/>
        <v>0</v>
      </c>
      <c r="S24" s="295"/>
    </row>
    <row r="25" spans="1:21" x14ac:dyDescent="0.25">
      <c r="A25" s="297"/>
      <c r="B25">
        <v>23</v>
      </c>
      <c r="D25" s="119">
        <v>2</v>
      </c>
      <c r="E25">
        <v>3</v>
      </c>
      <c r="F25" s="224">
        <f>$B$108*($B$72)</f>
        <v>0.75</v>
      </c>
      <c r="G25" s="221">
        <f>$B$109*(1)</f>
        <v>1</v>
      </c>
      <c r="H25" s="221">
        <f>$B$108*($B$73)</f>
        <v>0.16666666666666666</v>
      </c>
      <c r="I25" s="225">
        <f>$B$109*($B$72)</f>
        <v>0.75</v>
      </c>
      <c r="J25" s="28">
        <f t="shared" si="0"/>
        <v>0.5</v>
      </c>
      <c r="K25" s="28">
        <f t="shared" si="1"/>
        <v>0.75</v>
      </c>
      <c r="L25" s="108">
        <f t="shared" si="4"/>
        <v>0.7857142857142857</v>
      </c>
      <c r="M25" s="30">
        <f t="shared" si="2"/>
        <v>0.2142857142857143</v>
      </c>
      <c r="N25" s="28">
        <f t="shared" si="5"/>
        <v>0.125</v>
      </c>
      <c r="O25" s="28">
        <f t="shared" si="6"/>
        <v>5.3571428571428568E-2</v>
      </c>
      <c r="P25" s="28">
        <f t="shared" si="3"/>
        <v>0.17857142857142858</v>
      </c>
      <c r="Q25" s="116">
        <f>PRODUCT(NodeProb_WLL3!C47:G47)</f>
        <v>5.070167638067484E-2</v>
      </c>
      <c r="R25" s="116">
        <f t="shared" si="7"/>
        <v>9.0538707822633638E-3</v>
      </c>
      <c r="S25" s="295"/>
    </row>
    <row r="26" spans="1:21" x14ac:dyDescent="0.25">
      <c r="A26" s="297"/>
      <c r="B26">
        <v>24</v>
      </c>
      <c r="C26" s="1"/>
      <c r="D26" s="119">
        <v>2</v>
      </c>
      <c r="E26">
        <v>3</v>
      </c>
      <c r="F26" s="226">
        <f>$B$108*($B$71)</f>
        <v>0.5</v>
      </c>
      <c r="G26" s="118">
        <f>$B$109*(1)</f>
        <v>1</v>
      </c>
      <c r="H26" s="118">
        <f>$B$108*($B$74)</f>
        <v>0</v>
      </c>
      <c r="I26" s="227">
        <f>$B$109*($B$71)</f>
        <v>0.5</v>
      </c>
      <c r="J26" s="28">
        <f t="shared" si="0"/>
        <v>0</v>
      </c>
      <c r="K26" s="28">
        <f t="shared" si="1"/>
        <v>0.5</v>
      </c>
      <c r="L26" s="108">
        <f t="shared" si="4"/>
        <v>0.5</v>
      </c>
      <c r="M26" s="30">
        <f t="shared" si="2"/>
        <v>0.5</v>
      </c>
      <c r="N26" s="28">
        <f t="shared" si="5"/>
        <v>0.25</v>
      </c>
      <c r="O26" s="28">
        <f t="shared" si="6"/>
        <v>0.25</v>
      </c>
      <c r="P26" s="28">
        <f t="shared" si="3"/>
        <v>0.5</v>
      </c>
      <c r="Q26" s="118">
        <f>PRODUCT(NodeProb_WLL3!C49:G49)</f>
        <v>5.9920162995342988E-2</v>
      </c>
      <c r="R26" s="116">
        <f t="shared" si="7"/>
        <v>2.9960081497671494E-2</v>
      </c>
      <c r="S26" s="295"/>
    </row>
    <row r="27" spans="1:21" x14ac:dyDescent="0.25">
      <c r="A27" s="297"/>
      <c r="B27" s="115">
        <v>25</v>
      </c>
      <c r="D27" s="115">
        <v>1</v>
      </c>
      <c r="E27" s="115">
        <v>3</v>
      </c>
      <c r="F27" s="222">
        <f>$B$107*($B$68)</f>
        <v>0.5</v>
      </c>
      <c r="G27" s="117">
        <f>$B$109*($B$73)</f>
        <v>0.16666666666666666</v>
      </c>
      <c r="H27" s="117">
        <f>$B$107*($B$73)</f>
        <v>0.16666666666666666</v>
      </c>
      <c r="I27" s="223">
        <f>$B$109*(0)</f>
        <v>0</v>
      </c>
      <c r="J27" s="28">
        <f t="shared" si="0"/>
        <v>0.33333333333333337</v>
      </c>
      <c r="K27" s="28">
        <f t="shared" si="1"/>
        <v>0</v>
      </c>
      <c r="L27" s="108">
        <f t="shared" si="4"/>
        <v>0.75</v>
      </c>
      <c r="M27" s="30">
        <f t="shared" si="2"/>
        <v>0.25</v>
      </c>
      <c r="N27" s="28">
        <f t="shared" si="5"/>
        <v>8.3333333333333329E-2</v>
      </c>
      <c r="O27" s="28">
        <f t="shared" si="6"/>
        <v>4.1666666666666657E-2</v>
      </c>
      <c r="P27" s="28">
        <f t="shared" si="3"/>
        <v>0.12499999999999999</v>
      </c>
      <c r="Q27" s="116">
        <f>PRODUCT(NodeProb_WLL3!C51:G51)</f>
        <v>6.4711288861134586E-2</v>
      </c>
      <c r="R27" s="117">
        <f t="shared" si="7"/>
        <v>8.0889111076418215E-3</v>
      </c>
      <c r="S27" s="295"/>
      <c r="T27" s="115"/>
      <c r="U27" s="115"/>
    </row>
    <row r="28" spans="1:21" x14ac:dyDescent="0.25">
      <c r="A28" s="297"/>
      <c r="B28">
        <v>26</v>
      </c>
      <c r="D28">
        <v>1</v>
      </c>
      <c r="E28">
        <v>3</v>
      </c>
      <c r="F28" s="224">
        <f>$B$107*($B$71)</f>
        <v>0.5</v>
      </c>
      <c r="G28" s="221">
        <f>$B$109*($B$74)</f>
        <v>0</v>
      </c>
      <c r="H28" s="221">
        <f>$B$107*($B$74)</f>
        <v>0</v>
      </c>
      <c r="I28" s="225">
        <f>$B$109*(0)</f>
        <v>0</v>
      </c>
      <c r="J28" s="28">
        <f t="shared" si="0"/>
        <v>0.5</v>
      </c>
      <c r="K28" s="28">
        <f t="shared" si="1"/>
        <v>0</v>
      </c>
      <c r="L28" s="108">
        <f t="shared" si="4"/>
        <v>1</v>
      </c>
      <c r="M28" s="30">
        <f t="shared" si="2"/>
        <v>0</v>
      </c>
      <c r="N28" s="28">
        <f t="shared" si="5"/>
        <v>0</v>
      </c>
      <c r="O28" s="28">
        <f t="shared" si="6"/>
        <v>0</v>
      </c>
      <c r="P28" s="28">
        <f t="shared" si="3"/>
        <v>0</v>
      </c>
      <c r="Q28" s="116">
        <f>PRODUCT(NodeProb_WLL3!C53:G53)</f>
        <v>2.5884515544453814E-3</v>
      </c>
      <c r="R28" s="116">
        <f t="shared" si="7"/>
        <v>0</v>
      </c>
      <c r="S28" s="295"/>
    </row>
    <row r="29" spans="1:21" x14ac:dyDescent="0.25">
      <c r="A29" s="297"/>
      <c r="B29">
        <v>27</v>
      </c>
      <c r="D29">
        <v>1</v>
      </c>
      <c r="E29">
        <v>3</v>
      </c>
      <c r="F29" s="224">
        <f>$B$107*($B$72)</f>
        <v>0.75</v>
      </c>
      <c r="G29" s="221">
        <f>$B$109*($B$72)</f>
        <v>0.75</v>
      </c>
      <c r="H29" s="221">
        <f>$B$107*($B$74)</f>
        <v>0</v>
      </c>
      <c r="I29" s="225">
        <f>$B$109*($B$74)</f>
        <v>0</v>
      </c>
      <c r="J29" s="28">
        <f t="shared" si="0"/>
        <v>0</v>
      </c>
      <c r="K29" s="28">
        <f t="shared" si="1"/>
        <v>0</v>
      </c>
      <c r="L29" s="108">
        <f t="shared" si="4"/>
        <v>0.5</v>
      </c>
      <c r="M29" s="30">
        <f t="shared" si="2"/>
        <v>0.5</v>
      </c>
      <c r="N29" s="28">
        <f t="shared" si="5"/>
        <v>0.375</v>
      </c>
      <c r="O29" s="28">
        <f t="shared" si="6"/>
        <v>0.375</v>
      </c>
      <c r="P29" s="28">
        <f t="shared" si="3"/>
        <v>0.75</v>
      </c>
      <c r="Q29" s="116">
        <f>PRODUCT(NodeProb_WLL3!C55:G55)</f>
        <v>3.6039210104201101E-2</v>
      </c>
      <c r="R29" s="116">
        <f t="shared" si="7"/>
        <v>2.7029407578150824E-2</v>
      </c>
      <c r="S29" s="295"/>
    </row>
    <row r="30" spans="1:21" x14ac:dyDescent="0.25">
      <c r="A30" s="297"/>
      <c r="B30">
        <v>28</v>
      </c>
      <c r="D30">
        <v>1</v>
      </c>
      <c r="E30">
        <v>3</v>
      </c>
      <c r="F30" s="224">
        <f>$B$107*($B$72)</f>
        <v>0.75</v>
      </c>
      <c r="G30" s="221">
        <f>$B$109*($B$72)</f>
        <v>0.75</v>
      </c>
      <c r="H30" s="221">
        <f>$B$107*($B$74)</f>
        <v>0</v>
      </c>
      <c r="I30" s="225">
        <f>$B$109*($B$74)</f>
        <v>0</v>
      </c>
      <c r="J30" s="28">
        <f t="shared" si="0"/>
        <v>0</v>
      </c>
      <c r="K30" s="28">
        <f t="shared" si="1"/>
        <v>0</v>
      </c>
      <c r="L30" s="108">
        <f t="shared" si="4"/>
        <v>0.5</v>
      </c>
      <c r="M30" s="30">
        <f t="shared" si="2"/>
        <v>0.5</v>
      </c>
      <c r="N30" s="28">
        <f t="shared" si="5"/>
        <v>0.375</v>
      </c>
      <c r="O30" s="28">
        <f t="shared" si="6"/>
        <v>0.375</v>
      </c>
      <c r="P30" s="28">
        <f t="shared" si="3"/>
        <v>0.75</v>
      </c>
      <c r="Q30" s="116">
        <f>PRODUCT(NodeProb_WLL3!C57:G57)</f>
        <v>3.6039210104201101E-2</v>
      </c>
      <c r="R30" s="116">
        <f t="shared" si="7"/>
        <v>2.7029407578150824E-2</v>
      </c>
      <c r="S30" s="295"/>
    </row>
    <row r="31" spans="1:21" x14ac:dyDescent="0.25">
      <c r="A31" s="297"/>
      <c r="B31">
        <v>29</v>
      </c>
      <c r="D31">
        <v>2</v>
      </c>
      <c r="E31">
        <v>4</v>
      </c>
      <c r="F31" s="224">
        <f>$B$108*(1)</f>
        <v>1</v>
      </c>
      <c r="G31" s="221">
        <f>$B$110*(1)</f>
        <v>1</v>
      </c>
      <c r="H31" s="221">
        <f>$B$108*($B$68)</f>
        <v>0.5</v>
      </c>
      <c r="I31" s="225">
        <f>$B$110*($B$68)</f>
        <v>0.5</v>
      </c>
      <c r="J31" s="28">
        <f t="shared" si="0"/>
        <v>0.5</v>
      </c>
      <c r="K31" s="28">
        <f t="shared" si="1"/>
        <v>0.5</v>
      </c>
      <c r="L31" s="108">
        <f t="shared" si="4"/>
        <v>0.5</v>
      </c>
      <c r="M31" s="30">
        <f t="shared" si="2"/>
        <v>0.5</v>
      </c>
      <c r="N31" s="28">
        <f t="shared" si="5"/>
        <v>0.25</v>
      </c>
      <c r="O31" s="28">
        <f t="shared" si="6"/>
        <v>0.25</v>
      </c>
      <c r="P31" s="28">
        <f t="shared" si="3"/>
        <v>0.5</v>
      </c>
      <c r="Q31" s="116">
        <f>PRODUCT(NodeProb_WLL3!C59:G59)</f>
        <v>0</v>
      </c>
      <c r="R31" s="116">
        <f t="shared" si="7"/>
        <v>0</v>
      </c>
      <c r="S31" s="295"/>
    </row>
    <row r="32" spans="1:21" x14ac:dyDescent="0.25">
      <c r="A32" s="297"/>
      <c r="B32">
        <v>30</v>
      </c>
      <c r="D32">
        <v>2</v>
      </c>
      <c r="E32">
        <v>4</v>
      </c>
      <c r="F32" s="224">
        <f>$B$108*(1)</f>
        <v>1</v>
      </c>
      <c r="G32" s="221">
        <f>$B$110*(1)</f>
        <v>1</v>
      </c>
      <c r="H32" s="221">
        <f>$B$108*($B$68)</f>
        <v>0.5</v>
      </c>
      <c r="I32" s="225">
        <f>$B$110*($B$68)</f>
        <v>0.5</v>
      </c>
      <c r="J32" s="28">
        <f t="shared" si="0"/>
        <v>0.5</v>
      </c>
      <c r="K32" s="28">
        <f t="shared" si="1"/>
        <v>0.5</v>
      </c>
      <c r="L32" s="108">
        <f t="shared" si="4"/>
        <v>0.5</v>
      </c>
      <c r="M32" s="30">
        <f t="shared" si="2"/>
        <v>0.5</v>
      </c>
      <c r="N32" s="28">
        <f t="shared" si="5"/>
        <v>0.25</v>
      </c>
      <c r="O32" s="28">
        <f t="shared" si="6"/>
        <v>0.25</v>
      </c>
      <c r="P32" s="28">
        <f t="shared" si="3"/>
        <v>0.5</v>
      </c>
      <c r="Q32" s="116">
        <f>PRODUCT(NodeProb_WLL3!C61:G61)</f>
        <v>0</v>
      </c>
      <c r="R32" s="116">
        <f t="shared" si="7"/>
        <v>0</v>
      </c>
      <c r="S32" s="295"/>
    </row>
    <row r="33" spans="1:21" x14ac:dyDescent="0.25">
      <c r="A33" s="297"/>
      <c r="B33">
        <v>31</v>
      </c>
      <c r="D33" s="119">
        <v>2</v>
      </c>
      <c r="E33">
        <v>4</v>
      </c>
      <c r="F33" s="224">
        <f>$B$108*($B$72)</f>
        <v>0.75</v>
      </c>
      <c r="G33" s="221">
        <f>$B$110*(1)</f>
        <v>1</v>
      </c>
      <c r="H33" s="221">
        <f>$B$108*($B$73)</f>
        <v>0.16666666666666666</v>
      </c>
      <c r="I33" s="225">
        <f>$B$110*($B$72)</f>
        <v>0.75</v>
      </c>
      <c r="J33" s="28">
        <f t="shared" si="0"/>
        <v>0.5</v>
      </c>
      <c r="K33" s="28">
        <f t="shared" si="1"/>
        <v>0.75</v>
      </c>
      <c r="L33" s="108">
        <f t="shared" si="4"/>
        <v>0.7857142857142857</v>
      </c>
      <c r="M33" s="30">
        <f t="shared" si="2"/>
        <v>0.2142857142857143</v>
      </c>
      <c r="N33" s="28">
        <f t="shared" si="5"/>
        <v>0.125</v>
      </c>
      <c r="O33" s="28">
        <f t="shared" si="6"/>
        <v>5.3571428571428568E-2</v>
      </c>
      <c r="P33" s="28">
        <f t="shared" si="3"/>
        <v>0.17857142857142858</v>
      </c>
      <c r="Q33" s="116">
        <f>PRODUCT(NodeProb_WLL3!C63:G63)</f>
        <v>5.070167638067484E-2</v>
      </c>
      <c r="R33" s="116">
        <f t="shared" si="7"/>
        <v>9.0538707822633638E-3</v>
      </c>
      <c r="S33" s="295"/>
    </row>
    <row r="34" spans="1:21" x14ac:dyDescent="0.25">
      <c r="A34" s="297"/>
      <c r="B34">
        <v>32</v>
      </c>
      <c r="D34" s="119">
        <v>2</v>
      </c>
      <c r="E34">
        <v>4</v>
      </c>
      <c r="F34" s="224">
        <f>$B$108*($B$71)</f>
        <v>0.5</v>
      </c>
      <c r="G34" s="221">
        <f>$B$110*(1)</f>
        <v>1</v>
      </c>
      <c r="H34" s="221">
        <f>$B$108*($B$74)</f>
        <v>0</v>
      </c>
      <c r="I34" s="225">
        <f>$B$110*($B$71)</f>
        <v>0.5</v>
      </c>
      <c r="J34" s="28">
        <f t="shared" si="0"/>
        <v>0</v>
      </c>
      <c r="K34" s="28">
        <f t="shared" si="1"/>
        <v>0.5</v>
      </c>
      <c r="L34" s="108">
        <f t="shared" si="4"/>
        <v>0.5</v>
      </c>
      <c r="M34" s="30">
        <f t="shared" si="2"/>
        <v>0.5</v>
      </c>
      <c r="N34" s="28">
        <f t="shared" si="5"/>
        <v>0.25</v>
      </c>
      <c r="O34" s="28">
        <f t="shared" si="6"/>
        <v>0.25</v>
      </c>
      <c r="P34" s="28">
        <f t="shared" si="3"/>
        <v>0.5</v>
      </c>
      <c r="Q34" s="116">
        <f>PRODUCT(NodeProb_WLL3!C65:G65)</f>
        <v>5.9920162995342988E-2</v>
      </c>
      <c r="R34" s="116">
        <f t="shared" si="7"/>
        <v>2.9960081497671494E-2</v>
      </c>
      <c r="S34" s="296"/>
    </row>
    <row r="35" spans="1:21" x14ac:dyDescent="0.25">
      <c r="A35" s="297" t="s">
        <v>56</v>
      </c>
      <c r="B35" s="115">
        <v>33</v>
      </c>
      <c r="C35" s="115"/>
      <c r="D35" s="115">
        <v>1</v>
      </c>
      <c r="E35" s="115">
        <v>3</v>
      </c>
      <c r="F35" s="222">
        <f>$B$107*($L$3*1+$M$3*1)</f>
        <v>1</v>
      </c>
      <c r="G35" s="117">
        <f>$B$109*($L$4*$B$71+$M$4*$B$72)</f>
        <v>0.5</v>
      </c>
      <c r="H35" s="117">
        <f>$B$107*($L$4*$B$71+$M$4*$B$72)</f>
        <v>0.5</v>
      </c>
      <c r="I35" s="223">
        <f>$B$109*($L$3*$B$69+$M$3*$B$73)</f>
        <v>4.1666666666666664E-2</v>
      </c>
      <c r="J35" s="28">
        <f t="shared" si="0"/>
        <v>0.54166666666666674</v>
      </c>
      <c r="K35" s="28">
        <f t="shared" si="1"/>
        <v>4.1666666666666664E-2</v>
      </c>
      <c r="L35" s="108">
        <f t="shared" si="4"/>
        <v>0.54166666666666674</v>
      </c>
      <c r="M35" s="30">
        <f t="shared" si="2"/>
        <v>0.45833333333333326</v>
      </c>
      <c r="N35" s="28">
        <f t="shared" si="5"/>
        <v>0.22916666666666666</v>
      </c>
      <c r="O35" s="28">
        <f t="shared" si="6"/>
        <v>0.21006944444444442</v>
      </c>
      <c r="P35" s="28">
        <f t="shared" si="3"/>
        <v>0.43923611111111105</v>
      </c>
      <c r="Q35" s="117">
        <f>PRODUCT(NodeProb_WLL3!D3:G3)</f>
        <v>6.729974041557997E-2</v>
      </c>
      <c r="R35" s="117">
        <f t="shared" si="7"/>
        <v>2.9560476258926615E-2</v>
      </c>
      <c r="S35" s="298">
        <f>SUM(R35:R50)</f>
        <v>0.34298653792060668</v>
      </c>
      <c r="T35" s="115"/>
      <c r="U35" s="115"/>
    </row>
    <row r="36" spans="1:21" x14ac:dyDescent="0.25">
      <c r="A36" s="297"/>
      <c r="B36">
        <v>34</v>
      </c>
      <c r="D36" s="119">
        <v>1</v>
      </c>
      <c r="E36">
        <v>3</v>
      </c>
      <c r="F36" s="224">
        <f>$B$107*($L$5*$B$72+$M$5*$B$72)</f>
        <v>0.75</v>
      </c>
      <c r="G36" s="221">
        <f>$B$109*($L$6*$B$72+$M$6*$B$72)</f>
        <v>0.75</v>
      </c>
      <c r="H36" s="221">
        <f>$B$107*($L$6*$B$74+$M$6*$B$74)</f>
        <v>0</v>
      </c>
      <c r="I36" s="225">
        <f>$B$109*($L$5*$B$74+$M$5*$B$74)</f>
        <v>0</v>
      </c>
      <c r="J36" s="28">
        <f t="shared" si="0"/>
        <v>0</v>
      </c>
      <c r="K36" s="28">
        <f t="shared" si="1"/>
        <v>0</v>
      </c>
      <c r="L36" s="108">
        <f t="shared" si="4"/>
        <v>0.5</v>
      </c>
      <c r="M36" s="30">
        <f t="shared" si="2"/>
        <v>0.5</v>
      </c>
      <c r="N36" s="28">
        <f t="shared" si="5"/>
        <v>0.375</v>
      </c>
      <c r="O36" s="28">
        <f t="shared" si="6"/>
        <v>0.375</v>
      </c>
      <c r="P36" s="28">
        <f t="shared" si="3"/>
        <v>0.75</v>
      </c>
      <c r="Q36" s="116">
        <f>PRODUCT(NodeProb_WLL3!D7:G7)</f>
        <v>7.2078420208402202E-2</v>
      </c>
      <c r="R36" s="116">
        <f t="shared" si="7"/>
        <v>5.4058815156301648E-2</v>
      </c>
      <c r="S36" s="295"/>
    </row>
    <row r="37" spans="1:21" x14ac:dyDescent="0.25">
      <c r="A37" s="297"/>
      <c r="B37">
        <v>35</v>
      </c>
      <c r="D37" s="119">
        <v>2</v>
      </c>
      <c r="E37">
        <v>4</v>
      </c>
      <c r="F37" s="224">
        <f>$B$108*($L$7*$B$69+$M$7*$B$69)</f>
        <v>0</v>
      </c>
      <c r="G37" s="221">
        <f>$B$110*($L$8*$B$69+$M$8*$B$69)</f>
        <v>0</v>
      </c>
      <c r="H37" s="221">
        <f>$B$108*($L$8*0+$M$8*0)</f>
        <v>0</v>
      </c>
      <c r="I37" s="225">
        <f>$B$110*($L$7*0+$M$7*0)</f>
        <v>0</v>
      </c>
      <c r="J37" s="28">
        <f t="shared" si="0"/>
        <v>0</v>
      </c>
      <c r="K37" s="28">
        <f t="shared" si="1"/>
        <v>0</v>
      </c>
      <c r="L37" s="108">
        <f t="shared" si="4"/>
        <v>0.5</v>
      </c>
      <c r="M37" s="30">
        <f t="shared" si="2"/>
        <v>0.5</v>
      </c>
      <c r="N37" s="28">
        <f t="shared" si="5"/>
        <v>0</v>
      </c>
      <c r="O37" s="28">
        <f t="shared" si="6"/>
        <v>0</v>
      </c>
      <c r="P37" s="28">
        <f t="shared" si="3"/>
        <v>0</v>
      </c>
      <c r="Q37" s="116">
        <f>PRODUCT(NodeProb_WLL3!D11:G11)</f>
        <v>0</v>
      </c>
      <c r="R37" s="116">
        <f t="shared" si="7"/>
        <v>0</v>
      </c>
      <c r="S37" s="295"/>
    </row>
    <row r="38" spans="1:21" x14ac:dyDescent="0.25">
      <c r="A38" s="297"/>
      <c r="B38" s="1">
        <v>36</v>
      </c>
      <c r="C38" s="1"/>
      <c r="D38" s="121">
        <v>2</v>
      </c>
      <c r="E38" s="1">
        <v>4</v>
      </c>
      <c r="F38" s="226">
        <f>$B$108*($L$9*$B$74+$M$9*$B$73)</f>
        <v>3.5714285714285712E-2</v>
      </c>
      <c r="G38" s="118">
        <f>$B$110*($L$10*$B$71+$M$10*$B$68)</f>
        <v>0.5</v>
      </c>
      <c r="H38" s="118">
        <f>$B$108*($L$10*0+$M$10*0)</f>
        <v>0</v>
      </c>
      <c r="I38" s="227">
        <f>$B$110*($L$9*$B$74+$M$9*$B$73)</f>
        <v>3.5714285714285712E-2</v>
      </c>
      <c r="J38" s="28">
        <f t="shared" si="0"/>
        <v>0</v>
      </c>
      <c r="K38" s="28">
        <f t="shared" si="1"/>
        <v>0.4642857142857143</v>
      </c>
      <c r="L38" s="108">
        <f t="shared" si="4"/>
        <v>3.8461538461538457E-2</v>
      </c>
      <c r="M38" s="30">
        <f t="shared" si="2"/>
        <v>0.96153846153846156</v>
      </c>
      <c r="N38" s="28">
        <f t="shared" si="5"/>
        <v>1.3736263736263735E-3</v>
      </c>
      <c r="O38" s="28">
        <f t="shared" si="6"/>
        <v>1.7857142857142856E-2</v>
      </c>
      <c r="P38" s="28">
        <f t="shared" si="3"/>
        <v>1.9230769230769228E-2</v>
      </c>
      <c r="Q38" s="118">
        <f>PRODUCT(NodeProb_WLL3!D15:G15)</f>
        <v>0.11062183937601783</v>
      </c>
      <c r="R38" s="118">
        <f t="shared" si="7"/>
        <v>2.1273430649234194E-3</v>
      </c>
      <c r="S38" s="295"/>
      <c r="T38" s="1"/>
      <c r="U38" s="1"/>
    </row>
    <row r="39" spans="1:21" x14ac:dyDescent="0.25">
      <c r="A39" s="297"/>
      <c r="B39">
        <v>37</v>
      </c>
      <c r="D39">
        <v>1</v>
      </c>
      <c r="E39">
        <v>4</v>
      </c>
      <c r="F39" s="222">
        <f>$B$107*($L$11*1+$M$11*1)</f>
        <v>1</v>
      </c>
      <c r="G39" s="117">
        <f>$B$110*($L$12*$B$71+$M$12*$B$72)</f>
        <v>0.5</v>
      </c>
      <c r="H39" s="117">
        <f>$B$107*($L$12*$B$71+$M$12*$B$72)</f>
        <v>0.5</v>
      </c>
      <c r="I39" s="223">
        <f>$B$110*($L$11*$B$69+$M$11*$B$73)</f>
        <v>4.1666666666666664E-2</v>
      </c>
      <c r="J39" s="28">
        <f t="shared" si="0"/>
        <v>0.54166666666666674</v>
      </c>
      <c r="K39" s="28">
        <f t="shared" si="1"/>
        <v>4.1666666666666664E-2</v>
      </c>
      <c r="L39" s="108">
        <f t="shared" si="4"/>
        <v>0.54166666666666674</v>
      </c>
      <c r="M39" s="30">
        <f t="shared" si="2"/>
        <v>0.45833333333333326</v>
      </c>
      <c r="N39" s="28">
        <f t="shared" si="5"/>
        <v>0.22916666666666666</v>
      </c>
      <c r="O39" s="28">
        <f t="shared" si="6"/>
        <v>0.21006944444444442</v>
      </c>
      <c r="P39" s="28">
        <f t="shared" si="3"/>
        <v>0.43923611111111105</v>
      </c>
      <c r="Q39" s="116">
        <f>PRODUCT(NodeProb_WLL3!D19:G19)</f>
        <v>6.729974041557997E-2</v>
      </c>
      <c r="R39" s="116">
        <f t="shared" si="7"/>
        <v>2.9560476258926615E-2</v>
      </c>
      <c r="S39" s="295"/>
    </row>
    <row r="40" spans="1:21" x14ac:dyDescent="0.25">
      <c r="A40" s="297"/>
      <c r="B40">
        <v>38</v>
      </c>
      <c r="D40" s="119">
        <v>1</v>
      </c>
      <c r="E40">
        <v>4</v>
      </c>
      <c r="F40" s="224">
        <f>$B$107*($L$13*$B$72+$M$13*$B$72)</f>
        <v>0.75</v>
      </c>
      <c r="G40" s="221">
        <f>$B$110*($L$14*$B$72+$M$14*$B$72)</f>
        <v>0.75</v>
      </c>
      <c r="H40" s="221">
        <f>$B$107*($L$14*$B$74+$M$14*$B$74)</f>
        <v>0</v>
      </c>
      <c r="I40" s="225">
        <f>$B$110*($L$13*$B$74+$M$13*$B$74)</f>
        <v>0</v>
      </c>
      <c r="J40" s="28">
        <f t="shared" si="0"/>
        <v>0</v>
      </c>
      <c r="K40" s="28">
        <f t="shared" si="1"/>
        <v>0</v>
      </c>
      <c r="L40" s="108">
        <f t="shared" si="4"/>
        <v>0.5</v>
      </c>
      <c r="M40" s="30">
        <f t="shared" si="2"/>
        <v>0.5</v>
      </c>
      <c r="N40" s="28">
        <f t="shared" si="5"/>
        <v>0.375</v>
      </c>
      <c r="O40" s="28">
        <f t="shared" si="6"/>
        <v>0.375</v>
      </c>
      <c r="P40" s="28">
        <f t="shared" si="3"/>
        <v>0.75</v>
      </c>
      <c r="Q40" s="116">
        <f>PRODUCT(NodeProb_WLL3!D23:G23)</f>
        <v>7.2078420208402202E-2</v>
      </c>
      <c r="R40" s="116">
        <f t="shared" si="7"/>
        <v>5.4058815156301648E-2</v>
      </c>
      <c r="S40" s="295"/>
    </row>
    <row r="41" spans="1:21" x14ac:dyDescent="0.25">
      <c r="A41" s="297"/>
      <c r="B41">
        <v>39</v>
      </c>
      <c r="D41" s="119">
        <v>2</v>
      </c>
      <c r="E41">
        <v>3</v>
      </c>
      <c r="F41" s="224">
        <f>$B$108*($L$15*$B$69+$M$15*$B$69)</f>
        <v>0</v>
      </c>
      <c r="G41" s="221">
        <f>$B$109*($L$16*$B$69+$M$16*$B$69)</f>
        <v>0</v>
      </c>
      <c r="H41" s="221">
        <f>$B$108*($L$16*0+$M$16*0)</f>
        <v>0</v>
      </c>
      <c r="I41" s="225">
        <f>$B$109*($L$15*0+$M$15*0)</f>
        <v>0</v>
      </c>
      <c r="J41" s="28">
        <f t="shared" si="0"/>
        <v>0</v>
      </c>
      <c r="K41" s="28">
        <f t="shared" si="1"/>
        <v>0</v>
      </c>
      <c r="L41" s="108">
        <f t="shared" si="4"/>
        <v>0.5</v>
      </c>
      <c r="M41" s="30">
        <f t="shared" si="2"/>
        <v>0.5</v>
      </c>
      <c r="N41" s="28">
        <f t="shared" si="5"/>
        <v>0</v>
      </c>
      <c r="O41" s="28">
        <f t="shared" si="6"/>
        <v>0</v>
      </c>
      <c r="P41" s="28">
        <f t="shared" si="3"/>
        <v>0</v>
      </c>
      <c r="Q41" s="116">
        <f>PRODUCT(NodeProb_WLL3!D27:G27)</f>
        <v>0</v>
      </c>
      <c r="R41" s="116">
        <f t="shared" si="7"/>
        <v>0</v>
      </c>
      <c r="S41" s="295"/>
    </row>
    <row r="42" spans="1:21" x14ac:dyDescent="0.25">
      <c r="A42" s="297"/>
      <c r="B42" s="1">
        <v>40</v>
      </c>
      <c r="C42" s="1"/>
      <c r="D42" s="121">
        <v>2</v>
      </c>
      <c r="E42" s="1">
        <v>3</v>
      </c>
      <c r="F42" s="226">
        <f>$B$108*($L$17*$B$74+$M$17*$B$73)</f>
        <v>3.5714285714285712E-2</v>
      </c>
      <c r="G42" s="118">
        <f>$B$109*($L$18*$B$71+$M$18*$B$68)</f>
        <v>0.5</v>
      </c>
      <c r="H42" s="118">
        <f>$B$108*($L$18*0+$M$18*0)</f>
        <v>0</v>
      </c>
      <c r="I42" s="227">
        <f>$B$109*($L$17*$B$74+$M$17*$B$73)</f>
        <v>3.5714285714285712E-2</v>
      </c>
      <c r="J42" s="28">
        <f t="shared" si="0"/>
        <v>0</v>
      </c>
      <c r="K42" s="28">
        <f t="shared" si="1"/>
        <v>0.4642857142857143</v>
      </c>
      <c r="L42" s="108">
        <f t="shared" si="4"/>
        <v>3.8461538461538457E-2</v>
      </c>
      <c r="M42" s="30">
        <f t="shared" si="2"/>
        <v>0.96153846153846156</v>
      </c>
      <c r="N42" s="28">
        <f t="shared" si="5"/>
        <v>1.3736263736263735E-3</v>
      </c>
      <c r="O42" s="28">
        <f t="shared" si="6"/>
        <v>1.7857142857142856E-2</v>
      </c>
      <c r="P42" s="28">
        <f t="shared" si="3"/>
        <v>1.9230769230769228E-2</v>
      </c>
      <c r="Q42" s="118">
        <f>PRODUCT(NodeProb_WLL3!D31:G31)</f>
        <v>0.11062183937601783</v>
      </c>
      <c r="R42" s="118">
        <f t="shared" si="7"/>
        <v>2.1273430649234194E-3</v>
      </c>
      <c r="S42" s="295"/>
      <c r="T42" s="1"/>
      <c r="U42" s="1"/>
    </row>
    <row r="43" spans="1:21" x14ac:dyDescent="0.25">
      <c r="A43" s="297"/>
      <c r="B43">
        <v>41</v>
      </c>
      <c r="D43">
        <v>2</v>
      </c>
      <c r="E43" s="115">
        <v>3</v>
      </c>
      <c r="F43" s="222">
        <f>$B$108*($L$19*1+$M$19*1)</f>
        <v>1</v>
      </c>
      <c r="G43" s="117">
        <f>$B$109*($L$20*$B$71+$M$20*$B$72)</f>
        <v>0.5</v>
      </c>
      <c r="H43" s="117">
        <f>$B$108*($L$20*$B$71+$M$20*$B$72)</f>
        <v>0.5</v>
      </c>
      <c r="I43" s="223">
        <f>$B$109*($L$19*$B$69+$M$19*$B$73)</f>
        <v>4.1666666666666664E-2</v>
      </c>
      <c r="J43" s="28">
        <f t="shared" si="0"/>
        <v>0.54166666666666674</v>
      </c>
      <c r="K43" s="28">
        <f t="shared" si="1"/>
        <v>4.1666666666666664E-2</v>
      </c>
      <c r="L43" s="108">
        <f t="shared" si="4"/>
        <v>0.54166666666666674</v>
      </c>
      <c r="M43" s="30">
        <f t="shared" si="2"/>
        <v>0.45833333333333326</v>
      </c>
      <c r="N43" s="28">
        <f t="shared" si="5"/>
        <v>0.22916666666666666</v>
      </c>
      <c r="O43" s="28">
        <f t="shared" si="6"/>
        <v>0.21006944444444442</v>
      </c>
      <c r="P43" s="28">
        <f t="shared" si="3"/>
        <v>0.43923611111111105</v>
      </c>
      <c r="Q43" s="116">
        <f>PRODUCT(NodeProb_WLL3!D35:G35)</f>
        <v>6.729974041557997E-2</v>
      </c>
      <c r="R43" s="116">
        <f t="shared" si="7"/>
        <v>2.9560476258926615E-2</v>
      </c>
      <c r="S43" s="295"/>
    </row>
    <row r="44" spans="1:21" x14ac:dyDescent="0.25">
      <c r="A44" s="297"/>
      <c r="B44">
        <v>42</v>
      </c>
      <c r="D44" s="119">
        <v>2</v>
      </c>
      <c r="E44">
        <v>3</v>
      </c>
      <c r="F44" s="224">
        <f>$B$108*($L$21*$B$72+$M$21*$B$72)</f>
        <v>0.75</v>
      </c>
      <c r="G44" s="221">
        <f>$B$109*($L$22*$B$72+$M$22*$B$72)</f>
        <v>0.75</v>
      </c>
      <c r="H44" s="221">
        <f>$B$108*($L$22*$B$74+$M$22*$B$74)</f>
        <v>0</v>
      </c>
      <c r="I44" s="225">
        <f>$B$109*($L$21*$B$74+$M$21*$B$74)</f>
        <v>0</v>
      </c>
      <c r="J44" s="28">
        <f t="shared" si="0"/>
        <v>0</v>
      </c>
      <c r="K44" s="28">
        <f t="shared" si="1"/>
        <v>0</v>
      </c>
      <c r="L44" s="108">
        <f t="shared" si="4"/>
        <v>0.5</v>
      </c>
      <c r="M44" s="30">
        <f t="shared" si="2"/>
        <v>0.5</v>
      </c>
      <c r="N44" s="28">
        <f t="shared" si="5"/>
        <v>0.375</v>
      </c>
      <c r="O44" s="28">
        <f t="shared" si="6"/>
        <v>0.375</v>
      </c>
      <c r="P44" s="28">
        <f t="shared" si="3"/>
        <v>0.75</v>
      </c>
      <c r="Q44" s="116">
        <f>PRODUCT(NodeProb_WLL3!D39:G39)</f>
        <v>7.2078420208402202E-2</v>
      </c>
      <c r="R44" s="116">
        <f t="shared" si="7"/>
        <v>5.4058815156301648E-2</v>
      </c>
      <c r="S44" s="295"/>
    </row>
    <row r="45" spans="1:21" x14ac:dyDescent="0.25">
      <c r="A45" s="297"/>
      <c r="B45">
        <v>43</v>
      </c>
      <c r="D45" s="119">
        <v>1</v>
      </c>
      <c r="E45">
        <v>4</v>
      </c>
      <c r="F45" s="224">
        <f>$B$107*($L$23*$B$69+$M$23*$B$69)</f>
        <v>0</v>
      </c>
      <c r="G45" s="221">
        <f>$B$110*($L$24*$B$69+$M$24*$B$69)</f>
        <v>0</v>
      </c>
      <c r="H45" s="221">
        <f>$B$107*($L$24*0+$M$24*0)</f>
        <v>0</v>
      </c>
      <c r="I45" s="225">
        <f>$B$110*($L$23*0+$M$23*0)</f>
        <v>0</v>
      </c>
      <c r="J45" s="28">
        <f t="shared" si="0"/>
        <v>0</v>
      </c>
      <c r="K45" s="28">
        <f t="shared" si="1"/>
        <v>0</v>
      </c>
      <c r="L45" s="108">
        <f t="shared" si="4"/>
        <v>0.5</v>
      </c>
      <c r="M45" s="30">
        <f t="shared" si="2"/>
        <v>0.5</v>
      </c>
      <c r="N45" s="28">
        <f t="shared" si="5"/>
        <v>0</v>
      </c>
      <c r="O45" s="28">
        <f t="shared" si="6"/>
        <v>0</v>
      </c>
      <c r="P45" s="28">
        <f t="shared" si="3"/>
        <v>0</v>
      </c>
      <c r="Q45" s="116">
        <f>PRODUCT(NodeProb_WLL3!D43:G43)</f>
        <v>0</v>
      </c>
      <c r="R45" s="116">
        <f t="shared" si="7"/>
        <v>0</v>
      </c>
      <c r="S45" s="295"/>
    </row>
    <row r="46" spans="1:21" x14ac:dyDescent="0.25">
      <c r="A46" s="297"/>
      <c r="B46">
        <v>44</v>
      </c>
      <c r="D46" s="119">
        <v>1</v>
      </c>
      <c r="E46" s="1">
        <v>4</v>
      </c>
      <c r="F46" s="226">
        <f>$B$107*($L$25*$B$74+$M$25*$B$73)</f>
        <v>3.5714285714285712E-2</v>
      </c>
      <c r="G46" s="118">
        <f>$B$110*($L$26*$B$71+$M$26*$B$68)</f>
        <v>0.5</v>
      </c>
      <c r="H46" s="118">
        <f>$B$107*($L$26*0+$M$26*0)</f>
        <v>0</v>
      </c>
      <c r="I46" s="227">
        <f>$B$110*($L$25*$B$74+$M$25*$B$73)</f>
        <v>3.5714285714285712E-2</v>
      </c>
      <c r="J46" s="28">
        <f t="shared" si="0"/>
        <v>0</v>
      </c>
      <c r="K46" s="28">
        <f t="shared" si="1"/>
        <v>0.4642857142857143</v>
      </c>
      <c r="L46" s="108">
        <f t="shared" si="4"/>
        <v>3.8461538461538457E-2</v>
      </c>
      <c r="M46" s="30">
        <f t="shared" si="2"/>
        <v>0.96153846153846156</v>
      </c>
      <c r="N46" s="28">
        <f t="shared" si="5"/>
        <v>1.3736263736263735E-3</v>
      </c>
      <c r="O46" s="28">
        <f t="shared" si="6"/>
        <v>1.7857142857142856E-2</v>
      </c>
      <c r="P46" s="28">
        <f t="shared" si="3"/>
        <v>1.9230769230769228E-2</v>
      </c>
      <c r="Q46" s="118">
        <f>PRODUCT(NodeProb_WLL3!D47:G47)</f>
        <v>0.11062183937601783</v>
      </c>
      <c r="R46" s="116">
        <f t="shared" si="7"/>
        <v>2.1273430649234194E-3</v>
      </c>
      <c r="S46" s="295"/>
    </row>
    <row r="47" spans="1:21" x14ac:dyDescent="0.25">
      <c r="A47" s="297"/>
      <c r="B47" s="115">
        <v>45</v>
      </c>
      <c r="C47" s="115"/>
      <c r="D47" s="115">
        <v>2</v>
      </c>
      <c r="E47">
        <v>4</v>
      </c>
      <c r="F47" s="222">
        <f>$B$108*($L$27*1+$M$27*1)</f>
        <v>1</v>
      </c>
      <c r="G47" s="117">
        <f>$B$110*($L$28*$B$71+$M$28*$B$72)</f>
        <v>0.5</v>
      </c>
      <c r="H47" s="117">
        <f>$B$108*($L$28*$B$71+$M$28*$B$72)</f>
        <v>0.5</v>
      </c>
      <c r="I47" s="223">
        <f>$B$110*($L$27*$B$69+$M$27*$B$73)</f>
        <v>4.1666666666666664E-2</v>
      </c>
      <c r="J47" s="28">
        <f t="shared" si="0"/>
        <v>0.54166666666666674</v>
      </c>
      <c r="K47" s="28">
        <f t="shared" si="1"/>
        <v>4.1666666666666664E-2</v>
      </c>
      <c r="L47" s="108">
        <f t="shared" si="4"/>
        <v>0.54166666666666674</v>
      </c>
      <c r="M47" s="30">
        <f t="shared" si="2"/>
        <v>0.45833333333333326</v>
      </c>
      <c r="N47" s="28">
        <f t="shared" si="5"/>
        <v>0.22916666666666666</v>
      </c>
      <c r="O47" s="28">
        <f t="shared" si="6"/>
        <v>0.21006944444444442</v>
      </c>
      <c r="P47" s="28">
        <f t="shared" si="3"/>
        <v>0.43923611111111105</v>
      </c>
      <c r="Q47" s="116">
        <f>PRODUCT(NodeProb_WLL3!D51:G51)</f>
        <v>6.729974041557997E-2</v>
      </c>
      <c r="R47" s="117">
        <f t="shared" si="7"/>
        <v>2.9560476258926615E-2</v>
      </c>
      <c r="S47" s="295"/>
      <c r="T47" s="115"/>
      <c r="U47" s="115"/>
    </row>
    <row r="48" spans="1:21" x14ac:dyDescent="0.25">
      <c r="A48" s="297"/>
      <c r="B48">
        <v>46</v>
      </c>
      <c r="D48" s="119">
        <v>2</v>
      </c>
      <c r="E48">
        <v>4</v>
      </c>
      <c r="F48" s="224">
        <f>$B$108*($L$29*$B$72+$M$29*$B$72)</f>
        <v>0.75</v>
      </c>
      <c r="G48" s="221">
        <f>$B$110*($L$30*$B$72+$M$30*$B$72)</f>
        <v>0.75</v>
      </c>
      <c r="H48" s="221">
        <f>$B$108*($L$30*$B$74+$M$30*$B$74)</f>
        <v>0</v>
      </c>
      <c r="I48" s="225">
        <f>$B$110*($L$29*$B$74+$M$29*$B$74)</f>
        <v>0</v>
      </c>
      <c r="J48" s="28">
        <f t="shared" si="0"/>
        <v>0</v>
      </c>
      <c r="K48" s="28">
        <f t="shared" si="1"/>
        <v>0</v>
      </c>
      <c r="L48" s="108">
        <f t="shared" si="4"/>
        <v>0.5</v>
      </c>
      <c r="M48" s="30">
        <f t="shared" si="2"/>
        <v>0.5</v>
      </c>
      <c r="N48" s="28">
        <f t="shared" si="5"/>
        <v>0.375</v>
      </c>
      <c r="O48" s="28">
        <f t="shared" si="6"/>
        <v>0.375</v>
      </c>
      <c r="P48" s="28">
        <f t="shared" si="3"/>
        <v>0.75</v>
      </c>
      <c r="Q48" s="116">
        <f>PRODUCT(NodeProb_WLL3!D55:G55)</f>
        <v>7.2078420208402202E-2</v>
      </c>
      <c r="R48" s="116">
        <f t="shared" si="7"/>
        <v>5.4058815156301648E-2</v>
      </c>
      <c r="S48" s="295"/>
    </row>
    <row r="49" spans="1:21" x14ac:dyDescent="0.25">
      <c r="A49" s="297"/>
      <c r="B49">
        <v>47</v>
      </c>
      <c r="D49" s="119">
        <v>1</v>
      </c>
      <c r="E49">
        <v>3</v>
      </c>
      <c r="F49" s="224">
        <f>$B$107*($L$31*$B$69+$M$31*$B$69)</f>
        <v>0</v>
      </c>
      <c r="G49" s="221">
        <f>$B$109*($L$32*$B$69+$M$32*$B$69)</f>
        <v>0</v>
      </c>
      <c r="H49" s="221">
        <f>$B$107*($L$32*0+$M$32*0)</f>
        <v>0</v>
      </c>
      <c r="I49" s="225">
        <f>$B$109*($L$31*0+$M$31*0)</f>
        <v>0</v>
      </c>
      <c r="J49" s="28">
        <f t="shared" si="0"/>
        <v>0</v>
      </c>
      <c r="K49" s="28">
        <f t="shared" si="1"/>
        <v>0</v>
      </c>
      <c r="L49" s="108">
        <f t="shared" si="4"/>
        <v>0.5</v>
      </c>
      <c r="M49" s="30">
        <f t="shared" si="2"/>
        <v>0.5</v>
      </c>
      <c r="N49" s="28">
        <f t="shared" si="5"/>
        <v>0</v>
      </c>
      <c r="O49" s="28">
        <f t="shared" si="6"/>
        <v>0</v>
      </c>
      <c r="P49" s="28">
        <f t="shared" si="3"/>
        <v>0</v>
      </c>
      <c r="Q49" s="116">
        <f>PRODUCT(NodeProb_WLL3!D59:G59)</f>
        <v>0</v>
      </c>
      <c r="R49" s="116">
        <f t="shared" si="7"/>
        <v>0</v>
      </c>
      <c r="S49" s="295"/>
    </row>
    <row r="50" spans="1:21" x14ac:dyDescent="0.25">
      <c r="A50" s="297"/>
      <c r="B50">
        <v>48</v>
      </c>
      <c r="D50" s="119">
        <v>1</v>
      </c>
      <c r="E50" s="1">
        <v>3</v>
      </c>
      <c r="F50" s="226">
        <f>$B$107*($L$33*$B$74+$M$33*$B$73)</f>
        <v>3.5714285714285712E-2</v>
      </c>
      <c r="G50" s="118">
        <f>$B$109*($L$34*$B$71+$M$34*$B$68)</f>
        <v>0.5</v>
      </c>
      <c r="H50" s="118">
        <f>$B$107*($L$34*0+$M$34*0)</f>
        <v>0</v>
      </c>
      <c r="I50" s="227">
        <f>$B$109*($L$33*$B$74+$M$33*$B$73)</f>
        <v>3.5714285714285712E-2</v>
      </c>
      <c r="J50" s="28">
        <f t="shared" si="0"/>
        <v>0</v>
      </c>
      <c r="K50" s="28">
        <f t="shared" si="1"/>
        <v>0.4642857142857143</v>
      </c>
      <c r="L50" s="108">
        <f t="shared" si="4"/>
        <v>3.8461538461538457E-2</v>
      </c>
      <c r="M50" s="30">
        <f t="shared" si="2"/>
        <v>0.96153846153846156</v>
      </c>
      <c r="N50" s="28">
        <f t="shared" si="5"/>
        <v>1.3736263736263735E-3</v>
      </c>
      <c r="O50" s="28">
        <f t="shared" si="6"/>
        <v>1.7857142857142856E-2</v>
      </c>
      <c r="P50" s="28">
        <f t="shared" si="3"/>
        <v>1.9230769230769228E-2</v>
      </c>
      <c r="Q50" s="116">
        <f>PRODUCT(NodeProb_WLL3!D63:G63)</f>
        <v>0.11062183937601783</v>
      </c>
      <c r="R50" s="116">
        <f t="shared" si="7"/>
        <v>2.1273430649234194E-3</v>
      </c>
      <c r="S50" s="296"/>
    </row>
    <row r="51" spans="1:21" x14ac:dyDescent="0.25">
      <c r="A51" s="292" t="s">
        <v>57</v>
      </c>
      <c r="B51" s="115">
        <v>49</v>
      </c>
      <c r="C51" s="115"/>
      <c r="D51" s="115">
        <v>1</v>
      </c>
      <c r="E51" s="115">
        <v>4</v>
      </c>
      <c r="F51" s="224">
        <f>$J$35</f>
        <v>0.54166666666666674</v>
      </c>
      <c r="G51" s="221">
        <f>$L$36*$K$5+$M$36*$K$6</f>
        <v>0</v>
      </c>
      <c r="H51" s="221">
        <f>$J$36</f>
        <v>0</v>
      </c>
      <c r="I51" s="225">
        <f>$L$35*$K$3+$M$35*$K$4</f>
        <v>0</v>
      </c>
      <c r="J51" s="28">
        <f t="shared" si="0"/>
        <v>0.54166666666666674</v>
      </c>
      <c r="K51" s="28">
        <f t="shared" si="1"/>
        <v>0</v>
      </c>
      <c r="L51" s="108">
        <f t="shared" si="4"/>
        <v>1</v>
      </c>
      <c r="M51" s="30">
        <f t="shared" si="2"/>
        <v>0</v>
      </c>
      <c r="N51" s="28">
        <f t="shared" si="5"/>
        <v>0</v>
      </c>
      <c r="O51" s="28">
        <f t="shared" si="6"/>
        <v>0</v>
      </c>
      <c r="P51" s="28">
        <f t="shared" si="3"/>
        <v>0</v>
      </c>
      <c r="Q51" s="117">
        <f>PRODUCT(NodeProb_WLL3!E3:G3)</f>
        <v>0.13937816062398217</v>
      </c>
      <c r="R51" s="117">
        <f t="shared" si="7"/>
        <v>0</v>
      </c>
      <c r="S51" s="295">
        <f>SUM(R51:R58)</f>
        <v>0.20191872068961297</v>
      </c>
      <c r="T51" s="115"/>
      <c r="U51" s="115"/>
    </row>
    <row r="52" spans="1:21" x14ac:dyDescent="0.25">
      <c r="A52" s="293"/>
      <c r="B52">
        <v>50</v>
      </c>
      <c r="D52" s="119">
        <v>1</v>
      </c>
      <c r="E52">
        <v>4</v>
      </c>
      <c r="F52" s="224">
        <f>$L$37*$J$7+$M$37*$J$8</f>
        <v>0.5</v>
      </c>
      <c r="G52" s="221">
        <f>$K$38</f>
        <v>0.4642857142857143</v>
      </c>
      <c r="H52" s="221">
        <f>$L$38*$J$9+$M$38*$J$10</f>
        <v>1.9230769230769228E-2</v>
      </c>
      <c r="I52" s="225">
        <f>$K$37</f>
        <v>0</v>
      </c>
      <c r="J52" s="28">
        <f t="shared" si="0"/>
        <v>3.5714285714285698E-2</v>
      </c>
      <c r="K52" s="28">
        <f t="shared" si="1"/>
        <v>0</v>
      </c>
      <c r="L52" s="108">
        <f t="shared" si="4"/>
        <v>0.51714285714285713</v>
      </c>
      <c r="M52" s="30">
        <f t="shared" si="2"/>
        <v>0.48285714285714287</v>
      </c>
      <c r="N52" s="28">
        <f t="shared" si="5"/>
        <v>0.23214285714285715</v>
      </c>
      <c r="O52" s="28">
        <f t="shared" si="6"/>
        <v>0.22418367346938775</v>
      </c>
      <c r="P52" s="28">
        <f t="shared" si="3"/>
        <v>0.45632653061224493</v>
      </c>
      <c r="Q52" s="116">
        <f>PRODUCT(NodeProb_WLL3!E11:G11)</f>
        <v>0.11062183937601783</v>
      </c>
      <c r="R52" s="116">
        <f t="shared" si="7"/>
        <v>5.0479680172403243E-2</v>
      </c>
      <c r="S52" s="295"/>
    </row>
    <row r="53" spans="1:21" x14ac:dyDescent="0.25">
      <c r="A53" s="293"/>
      <c r="B53">
        <v>51</v>
      </c>
      <c r="D53" s="119">
        <v>1</v>
      </c>
      <c r="E53">
        <v>3</v>
      </c>
      <c r="F53" s="224">
        <f>$J$39</f>
        <v>0.54166666666666674</v>
      </c>
      <c r="G53" s="221">
        <f>$L$40*$K$13+$M$40*$K$14</f>
        <v>0</v>
      </c>
      <c r="H53" s="221">
        <f>$J$40</f>
        <v>0</v>
      </c>
      <c r="I53" s="225">
        <f>$L$39*$K$11+$M$39*$K$12</f>
        <v>0</v>
      </c>
      <c r="J53" s="28">
        <f t="shared" si="0"/>
        <v>0.54166666666666674</v>
      </c>
      <c r="K53" s="28">
        <f t="shared" si="1"/>
        <v>0</v>
      </c>
      <c r="L53" s="108">
        <f t="shared" si="4"/>
        <v>1</v>
      </c>
      <c r="M53" s="30">
        <f t="shared" si="2"/>
        <v>0</v>
      </c>
      <c r="N53" s="28">
        <f t="shared" si="5"/>
        <v>0</v>
      </c>
      <c r="O53" s="28">
        <f t="shared" si="6"/>
        <v>0</v>
      </c>
      <c r="P53" s="28">
        <f t="shared" si="3"/>
        <v>0</v>
      </c>
      <c r="Q53" s="116">
        <f>PRODUCT(NodeProb_WLL3!E19:G19)</f>
        <v>0.13937816062398217</v>
      </c>
      <c r="R53" s="116">
        <f t="shared" si="7"/>
        <v>0</v>
      </c>
      <c r="S53" s="295"/>
    </row>
    <row r="54" spans="1:21" x14ac:dyDescent="0.25">
      <c r="A54" s="293"/>
      <c r="B54">
        <v>52</v>
      </c>
      <c r="D54" s="119">
        <v>1</v>
      </c>
      <c r="E54">
        <v>3</v>
      </c>
      <c r="F54" s="224">
        <f>$L$41*$J$15+$M$41*$J$16</f>
        <v>0.5</v>
      </c>
      <c r="G54" s="221">
        <f>$K$42</f>
        <v>0.4642857142857143</v>
      </c>
      <c r="H54" s="221">
        <f>$L$42*$J$17+$M$42*$J$18</f>
        <v>1.9230769230769228E-2</v>
      </c>
      <c r="I54" s="225">
        <f>$K$41</f>
        <v>0</v>
      </c>
      <c r="J54" s="28">
        <f t="shared" si="0"/>
        <v>3.5714285714285698E-2</v>
      </c>
      <c r="K54" s="28">
        <f t="shared" si="1"/>
        <v>0</v>
      </c>
      <c r="L54" s="108">
        <f t="shared" si="4"/>
        <v>0.51714285714285713</v>
      </c>
      <c r="M54" s="30">
        <f t="shared" si="2"/>
        <v>0.48285714285714287</v>
      </c>
      <c r="N54" s="28">
        <f t="shared" si="5"/>
        <v>0.23214285714285715</v>
      </c>
      <c r="O54" s="28">
        <f t="shared" si="6"/>
        <v>0.22418367346938775</v>
      </c>
      <c r="P54" s="28">
        <f t="shared" si="3"/>
        <v>0.45632653061224493</v>
      </c>
      <c r="Q54" s="116">
        <f>PRODUCT(NodeProb_WLL3!E27:G27)</f>
        <v>0.11062183937601783</v>
      </c>
      <c r="R54" s="116">
        <f t="shared" si="7"/>
        <v>5.0479680172403243E-2</v>
      </c>
      <c r="S54" s="295"/>
    </row>
    <row r="55" spans="1:21" x14ac:dyDescent="0.25">
      <c r="A55" s="293"/>
      <c r="B55">
        <v>53</v>
      </c>
      <c r="D55" s="119">
        <v>2</v>
      </c>
      <c r="E55">
        <v>4</v>
      </c>
      <c r="F55" s="224">
        <f>$J$43</f>
        <v>0.54166666666666674</v>
      </c>
      <c r="G55" s="221">
        <f>$L$44*$K$21+$M$44*$K$22</f>
        <v>0</v>
      </c>
      <c r="H55" s="221">
        <f>$J$44</f>
        <v>0</v>
      </c>
      <c r="I55" s="225">
        <f>$L$43*$K$19+$M$43*$K$20</f>
        <v>0</v>
      </c>
      <c r="J55" s="28">
        <f t="shared" si="0"/>
        <v>0.54166666666666674</v>
      </c>
      <c r="K55" s="28">
        <f t="shared" si="1"/>
        <v>0</v>
      </c>
      <c r="L55" s="108">
        <f t="shared" si="4"/>
        <v>1</v>
      </c>
      <c r="M55" s="30">
        <f t="shared" si="2"/>
        <v>0</v>
      </c>
      <c r="N55" s="28">
        <f t="shared" si="5"/>
        <v>0</v>
      </c>
      <c r="O55" s="28">
        <f t="shared" si="6"/>
        <v>0</v>
      </c>
      <c r="P55" s="28">
        <f t="shared" si="3"/>
        <v>0</v>
      </c>
      <c r="Q55" s="116">
        <f>PRODUCT(NodeProb_WLL3!E35:G35)</f>
        <v>0.13937816062398217</v>
      </c>
      <c r="R55" s="116">
        <f t="shared" si="7"/>
        <v>0</v>
      </c>
      <c r="S55" s="295"/>
    </row>
    <row r="56" spans="1:21" x14ac:dyDescent="0.25">
      <c r="A56" s="293"/>
      <c r="B56">
        <v>54</v>
      </c>
      <c r="D56" s="119">
        <v>2</v>
      </c>
      <c r="E56">
        <v>4</v>
      </c>
      <c r="F56" s="224">
        <f>$L$45*$J$23+$M$45*$J$24</f>
        <v>0.5</v>
      </c>
      <c r="G56" s="221">
        <f>$K$46</f>
        <v>0.4642857142857143</v>
      </c>
      <c r="H56" s="221">
        <f>$L$46*$J$25+$M$46*$J$26</f>
        <v>1.9230769230769228E-2</v>
      </c>
      <c r="I56" s="225">
        <f>$K$45</f>
        <v>0</v>
      </c>
      <c r="J56" s="28">
        <f t="shared" si="0"/>
        <v>3.5714285714285698E-2</v>
      </c>
      <c r="K56" s="28">
        <f t="shared" si="1"/>
        <v>0</v>
      </c>
      <c r="L56" s="108">
        <f t="shared" si="4"/>
        <v>0.51714285714285713</v>
      </c>
      <c r="M56" s="30">
        <f t="shared" si="2"/>
        <v>0.48285714285714287</v>
      </c>
      <c r="N56" s="28">
        <f t="shared" si="5"/>
        <v>0.23214285714285715</v>
      </c>
      <c r="O56" s="28">
        <f t="shared" si="6"/>
        <v>0.22418367346938775</v>
      </c>
      <c r="P56" s="28">
        <f t="shared" si="3"/>
        <v>0.45632653061224493</v>
      </c>
      <c r="Q56" s="116">
        <f>PRODUCT(NodeProb_WLL3!E43:G43)</f>
        <v>0.11062183937601783</v>
      </c>
      <c r="R56" s="116">
        <f t="shared" si="7"/>
        <v>5.0479680172403243E-2</v>
      </c>
      <c r="S56" s="295"/>
    </row>
    <row r="57" spans="1:21" x14ac:dyDescent="0.25">
      <c r="A57" s="293"/>
      <c r="B57">
        <v>55</v>
      </c>
      <c r="D57" s="119">
        <v>2</v>
      </c>
      <c r="E57">
        <v>3</v>
      </c>
      <c r="F57" s="224">
        <f>$J$47</f>
        <v>0.54166666666666674</v>
      </c>
      <c r="G57" s="221">
        <f>$L$48*$K$29+$M$48*$K$30</f>
        <v>0</v>
      </c>
      <c r="H57" s="221">
        <f>$J$48</f>
        <v>0</v>
      </c>
      <c r="I57" s="225">
        <f>$L$47*$K$27+$M$47*$K$28</f>
        <v>0</v>
      </c>
      <c r="J57" s="28">
        <f t="shared" si="0"/>
        <v>0.54166666666666674</v>
      </c>
      <c r="K57" s="28">
        <f t="shared" si="1"/>
        <v>0</v>
      </c>
      <c r="L57" s="108">
        <f t="shared" si="4"/>
        <v>1</v>
      </c>
      <c r="M57" s="30">
        <f t="shared" si="2"/>
        <v>0</v>
      </c>
      <c r="N57" s="28">
        <f t="shared" si="5"/>
        <v>0</v>
      </c>
      <c r="O57" s="28">
        <f t="shared" si="6"/>
        <v>0</v>
      </c>
      <c r="P57" s="28">
        <f t="shared" si="3"/>
        <v>0</v>
      </c>
      <c r="Q57" s="116">
        <f>PRODUCT(NodeProb_WLL3!E51:G51)</f>
        <v>0.13937816062398217</v>
      </c>
      <c r="R57" s="116">
        <f t="shared" si="7"/>
        <v>0</v>
      </c>
      <c r="S57" s="295"/>
    </row>
    <row r="58" spans="1:21" x14ac:dyDescent="0.25">
      <c r="A58" s="294"/>
      <c r="B58">
        <v>56</v>
      </c>
      <c r="D58" s="119">
        <v>2</v>
      </c>
      <c r="E58">
        <v>3</v>
      </c>
      <c r="F58" s="224">
        <f>$L$49*$J$31+$M$49*$J$32</f>
        <v>0.5</v>
      </c>
      <c r="G58" s="221">
        <f>$K$50</f>
        <v>0.4642857142857143</v>
      </c>
      <c r="H58" s="221">
        <f>$L$50*$J$33+$M$50*$J$34</f>
        <v>1.9230769230769228E-2</v>
      </c>
      <c r="I58" s="225">
        <f>$K$49</f>
        <v>0</v>
      </c>
      <c r="J58" s="28">
        <f t="shared" si="0"/>
        <v>3.5714285714285698E-2</v>
      </c>
      <c r="K58" s="28">
        <f t="shared" si="1"/>
        <v>0</v>
      </c>
      <c r="L58" s="108">
        <f t="shared" si="4"/>
        <v>0.51714285714285713</v>
      </c>
      <c r="M58" s="30">
        <f t="shared" si="2"/>
        <v>0.48285714285714287</v>
      </c>
      <c r="N58" s="28">
        <f t="shared" si="5"/>
        <v>0.23214285714285715</v>
      </c>
      <c r="O58" s="28">
        <f t="shared" si="6"/>
        <v>0.22418367346938775</v>
      </c>
      <c r="P58" s="28">
        <f t="shared" si="3"/>
        <v>0.45632653061224493</v>
      </c>
      <c r="Q58" s="116">
        <f>PRODUCT(NodeProb_WLL3!E59:G59)</f>
        <v>0.11062183937601783</v>
      </c>
      <c r="R58" s="116">
        <f t="shared" si="7"/>
        <v>5.0479680172403243E-2</v>
      </c>
      <c r="S58" s="296"/>
    </row>
    <row r="59" spans="1:21" x14ac:dyDescent="0.25">
      <c r="A59" s="292" t="s">
        <v>58</v>
      </c>
      <c r="B59" s="115">
        <v>57</v>
      </c>
      <c r="C59" s="115"/>
      <c r="D59" s="115">
        <v>2</v>
      </c>
      <c r="E59" s="115">
        <v>3</v>
      </c>
      <c r="F59" s="222">
        <f>$L$51*($L$35*$J$3+$M$35*$J$4)+$M$51*($L$36*$J$5+$M$36*$J$6)</f>
        <v>0.40972222222222221</v>
      </c>
      <c r="G59" s="117">
        <f>$L$52*($L$37*$K$7+$M$37*$K$8)+$M$52*($L$38*$K$9+$M$38*$K$10)</f>
        <v>0.50464285714285717</v>
      </c>
      <c r="H59" s="117">
        <f>$L$52*$J$37+$M$52*$J$38</f>
        <v>0</v>
      </c>
      <c r="I59" s="223">
        <f>$L$51*$K$35+$M$51*$K$36</f>
        <v>4.1666666666666664E-2</v>
      </c>
      <c r="J59" s="28">
        <f t="shared" si="0"/>
        <v>0</v>
      </c>
      <c r="K59" s="28">
        <f t="shared" si="1"/>
        <v>9.4920634920634961E-2</v>
      </c>
      <c r="L59" s="108">
        <f t="shared" si="4"/>
        <v>0.44248735750407131</v>
      </c>
      <c r="M59" s="30">
        <f t="shared" si="2"/>
        <v>0.55751264249592869</v>
      </c>
      <c r="N59" s="28">
        <f t="shared" si="5"/>
        <v>0.18129690342180696</v>
      </c>
      <c r="O59" s="28">
        <f t="shared" si="6"/>
        <v>0.2048611111111111</v>
      </c>
      <c r="P59" s="28">
        <f t="shared" si="3"/>
        <v>0.38615801453291809</v>
      </c>
      <c r="Q59" s="117">
        <f>PRODUCT(NodeProb_WLL3!F3:G3)</f>
        <v>0.25</v>
      </c>
      <c r="R59" s="117">
        <f t="shared" si="7"/>
        <v>9.6539503633229523E-2</v>
      </c>
      <c r="S59" s="295">
        <f>SUM(R59:R62)</f>
        <v>0.38615801453291809</v>
      </c>
      <c r="T59" s="115"/>
      <c r="U59" s="115"/>
    </row>
    <row r="60" spans="1:21" x14ac:dyDescent="0.25">
      <c r="A60" s="293"/>
      <c r="B60">
        <v>58</v>
      </c>
      <c r="D60" s="119">
        <v>2</v>
      </c>
      <c r="E60">
        <v>4</v>
      </c>
      <c r="F60" s="224">
        <f>$L$53*($L$39*$J$11+$M$39*$J$12)+$M$53*($L$40*$J$13+$M$40*$J$14)</f>
        <v>0.40972222222222221</v>
      </c>
      <c r="G60" s="221">
        <f>$L$54*($L$41*$K$15+$M$41*$K$16)+$M$54*($L$42*$K$17+$M$42*$K$18)</f>
        <v>0.50464285714285717</v>
      </c>
      <c r="H60" s="221">
        <f>$L$54*$J$41+$M$54*$J$42</f>
        <v>0</v>
      </c>
      <c r="I60" s="225">
        <f>$L$53*$K$39+$M$53*$K$40</f>
        <v>4.1666666666666664E-2</v>
      </c>
      <c r="J60" s="28">
        <f t="shared" si="0"/>
        <v>0</v>
      </c>
      <c r="K60" s="28">
        <f t="shared" si="1"/>
        <v>9.4920634920634961E-2</v>
      </c>
      <c r="L60" s="108">
        <f t="shared" si="4"/>
        <v>0.44248735750407131</v>
      </c>
      <c r="M60" s="30">
        <f t="shared" si="2"/>
        <v>0.55751264249592869</v>
      </c>
      <c r="N60" s="28">
        <f t="shared" si="5"/>
        <v>0.18129690342180696</v>
      </c>
      <c r="O60" s="28">
        <f t="shared" si="6"/>
        <v>0.2048611111111111</v>
      </c>
      <c r="P60" s="28">
        <f t="shared" si="3"/>
        <v>0.38615801453291809</v>
      </c>
      <c r="Q60" s="116">
        <f>PRODUCT(NodeProb_WLL3!F19:G19)</f>
        <v>0.25</v>
      </c>
      <c r="R60" s="116">
        <f t="shared" si="7"/>
        <v>9.6539503633229523E-2</v>
      </c>
      <c r="S60" s="295"/>
    </row>
    <row r="61" spans="1:21" x14ac:dyDescent="0.25">
      <c r="A61" s="293"/>
      <c r="B61">
        <v>59</v>
      </c>
      <c r="D61" s="119">
        <v>1</v>
      </c>
      <c r="E61">
        <v>3</v>
      </c>
      <c r="F61" s="224">
        <f>$L$55*($L$43*$J$19+$M$43*$J$20)+$M$55*($L$44*$J$21+$M$44*$J$22)</f>
        <v>0.40972222222222221</v>
      </c>
      <c r="G61" s="221">
        <f>$L$56*($L$45*$K$23+$M$45*$K$24)+$M$56*($L$46*$K$25+$M$46*$K$26)</f>
        <v>0.50464285714285717</v>
      </c>
      <c r="H61" s="221">
        <f>$L$56*$J$45+$M$56*$J$46</f>
        <v>0</v>
      </c>
      <c r="I61" s="225">
        <f>$L$55*$K$43+$M$55*$K$44</f>
        <v>4.1666666666666664E-2</v>
      </c>
      <c r="J61" s="28">
        <f t="shared" si="0"/>
        <v>0</v>
      </c>
      <c r="K61" s="28">
        <f t="shared" si="1"/>
        <v>9.4920634920634961E-2</v>
      </c>
      <c r="L61" s="108">
        <f t="shared" si="4"/>
        <v>0.44248735750407131</v>
      </c>
      <c r="M61" s="30">
        <f t="shared" si="2"/>
        <v>0.55751264249592869</v>
      </c>
      <c r="N61" s="28">
        <f t="shared" si="5"/>
        <v>0.18129690342180696</v>
      </c>
      <c r="O61" s="28">
        <f t="shared" si="6"/>
        <v>0.2048611111111111</v>
      </c>
      <c r="P61" s="28">
        <f t="shared" si="3"/>
        <v>0.38615801453291809</v>
      </c>
      <c r="Q61" s="116">
        <f>PRODUCT(NodeProb_WLL3!F35:G35)</f>
        <v>0.25</v>
      </c>
      <c r="R61" s="116">
        <f t="shared" si="7"/>
        <v>9.6539503633229523E-2</v>
      </c>
      <c r="S61" s="295"/>
    </row>
    <row r="62" spans="1:21" x14ac:dyDescent="0.25">
      <c r="A62" s="294"/>
      <c r="B62">
        <v>60</v>
      </c>
      <c r="D62" s="119">
        <v>1</v>
      </c>
      <c r="E62">
        <v>4</v>
      </c>
      <c r="F62" s="226">
        <f>$L$57*($L$47*$J$27+$M$47*$J$28)+$M$57*($L$48*$J$29+$M$48*$J$30)</f>
        <v>0.40972222222222221</v>
      </c>
      <c r="G62" s="118">
        <f>$L$58*($L$49*$K$31+$M$49*$K$32)+$M$58*($L$50*$K$33+$M$50*$K$34)</f>
        <v>0.50464285714285717</v>
      </c>
      <c r="H62" s="118">
        <f>$L$58*$J$49+$M$58*$J$50</f>
        <v>0</v>
      </c>
      <c r="I62" s="227">
        <f>$L$57*$K$47+$M$57*$K$48</f>
        <v>4.1666666666666664E-2</v>
      </c>
      <c r="J62" s="28">
        <f t="shared" si="0"/>
        <v>0</v>
      </c>
      <c r="K62" s="28">
        <f t="shared" si="1"/>
        <v>9.4920634920634961E-2</v>
      </c>
      <c r="L62" s="108">
        <f t="shared" si="4"/>
        <v>0.44248735750407131</v>
      </c>
      <c r="M62" s="30">
        <f t="shared" si="2"/>
        <v>0.55751264249592869</v>
      </c>
      <c r="N62" s="28">
        <f t="shared" si="5"/>
        <v>0.18129690342180696</v>
      </c>
      <c r="O62" s="28">
        <f t="shared" si="6"/>
        <v>0.2048611111111111</v>
      </c>
      <c r="P62" s="28">
        <f t="shared" si="3"/>
        <v>0.38615801453291809</v>
      </c>
      <c r="Q62" s="118">
        <f>PRODUCT(NodeProb_WLL3!F51:G51)</f>
        <v>0.25</v>
      </c>
      <c r="R62" s="116">
        <f t="shared" si="7"/>
        <v>9.6539503633229523E-2</v>
      </c>
      <c r="S62" s="296"/>
    </row>
    <row r="63" spans="1:21" x14ac:dyDescent="0.25">
      <c r="A63" s="292" t="s">
        <v>59</v>
      </c>
      <c r="B63" s="115">
        <v>61</v>
      </c>
      <c r="C63" s="115"/>
      <c r="D63" s="115">
        <v>3</v>
      </c>
      <c r="E63" s="115">
        <v>4</v>
      </c>
      <c r="F63" s="224">
        <f>$K$59</f>
        <v>9.4920634920634961E-2</v>
      </c>
      <c r="G63" s="221">
        <f>$K$60</f>
        <v>9.4920634920634961E-2</v>
      </c>
      <c r="H63" s="221">
        <f>$L$60*$K$53+$M$60*$K$54</f>
        <v>0</v>
      </c>
      <c r="I63" s="225">
        <f>$L$59*$K$51+$M$59*$K$52</f>
        <v>0</v>
      </c>
      <c r="J63" s="28">
        <f t="shared" si="0"/>
        <v>0</v>
      </c>
      <c r="K63" s="28">
        <f t="shared" si="1"/>
        <v>0</v>
      </c>
      <c r="L63" s="108">
        <f t="shared" si="4"/>
        <v>0.5</v>
      </c>
      <c r="M63" s="30">
        <f t="shared" si="2"/>
        <v>0.5</v>
      </c>
      <c r="N63" s="28">
        <f t="shared" si="5"/>
        <v>4.746031746031748E-2</v>
      </c>
      <c r="O63" s="28">
        <f t="shared" si="6"/>
        <v>4.746031746031748E-2</v>
      </c>
      <c r="P63" s="28">
        <f t="shared" si="3"/>
        <v>9.4920634920634961E-2</v>
      </c>
      <c r="Q63" s="117">
        <f>NodeProb_WLL3!G3</f>
        <v>0.5</v>
      </c>
      <c r="R63" s="117">
        <f t="shared" si="7"/>
        <v>4.746031746031748E-2</v>
      </c>
      <c r="S63" s="295">
        <f>SUM(R63:R64)</f>
        <v>9.4920634920634961E-2</v>
      </c>
      <c r="T63" s="115"/>
      <c r="U63" s="115"/>
    </row>
    <row r="64" spans="1:21" x14ac:dyDescent="0.25">
      <c r="A64" s="294"/>
      <c r="B64">
        <v>62</v>
      </c>
      <c r="D64" s="119">
        <v>3</v>
      </c>
      <c r="E64">
        <v>4</v>
      </c>
      <c r="F64" s="226">
        <f>$K$61</f>
        <v>9.4920634920634961E-2</v>
      </c>
      <c r="G64" s="118">
        <f>$K$62</f>
        <v>9.4920634920634961E-2</v>
      </c>
      <c r="H64" s="118">
        <f>$L$62*$K$57+$M$62*$K$58</f>
        <v>0</v>
      </c>
      <c r="I64" s="227">
        <f>$L$61*$K$55+$M$61*$K$56</f>
        <v>0</v>
      </c>
      <c r="J64" s="28">
        <f t="shared" si="0"/>
        <v>0</v>
      </c>
      <c r="K64" s="28">
        <f t="shared" si="1"/>
        <v>0</v>
      </c>
      <c r="L64" s="108">
        <f t="shared" si="4"/>
        <v>0.5</v>
      </c>
      <c r="M64" s="30">
        <f t="shared" si="2"/>
        <v>0.5</v>
      </c>
      <c r="N64" s="28">
        <f t="shared" si="5"/>
        <v>4.746031746031748E-2</v>
      </c>
      <c r="O64" s="28">
        <f t="shared" si="6"/>
        <v>4.746031746031748E-2</v>
      </c>
      <c r="P64" s="28">
        <f t="shared" si="3"/>
        <v>9.4920634920634961E-2</v>
      </c>
      <c r="Q64" s="116">
        <f>NodeProb_WLL3!G35</f>
        <v>0.5</v>
      </c>
      <c r="R64" s="116">
        <f t="shared" si="7"/>
        <v>4.746031746031748E-2</v>
      </c>
      <c r="S64" s="295"/>
    </row>
    <row r="65" spans="1:21" x14ac:dyDescent="0.25">
      <c r="A65" s="122" t="s">
        <v>60</v>
      </c>
      <c r="B65" s="123">
        <v>63</v>
      </c>
      <c r="C65" s="123"/>
      <c r="D65" s="123">
        <v>1</v>
      </c>
      <c r="E65" s="123">
        <v>2</v>
      </c>
      <c r="F65" s="118">
        <f>$L$63*($L$59*$J$51+$M$59*$J$52)+$M$63*($L$60*$J$53+$M$60*$J$54)</f>
        <v>0.25959181778479801</v>
      </c>
      <c r="G65" s="118">
        <f>$L$64*($L$61*$J$55+$M$61*$J$56)+$M$64*($L$62*$J$57+$M$62*$J$58)</f>
        <v>0.25959181778479801</v>
      </c>
      <c r="H65" s="118">
        <f>$L$64*$J$61+$M$64*$J$62</f>
        <v>0</v>
      </c>
      <c r="I65" s="118">
        <f>$L$63*$J$59+$M$63*$J$60</f>
        <v>0</v>
      </c>
      <c r="J65" s="28">
        <f t="shared" si="0"/>
        <v>0</v>
      </c>
      <c r="K65" s="28">
        <f t="shared" si="1"/>
        <v>0</v>
      </c>
      <c r="L65" s="108">
        <f t="shared" si="4"/>
        <v>0.5</v>
      </c>
      <c r="M65" s="30">
        <f t="shared" si="2"/>
        <v>0.5</v>
      </c>
      <c r="N65" s="28">
        <f t="shared" si="5"/>
        <v>0.129795908892399</v>
      </c>
      <c r="O65" s="28">
        <f t="shared" si="6"/>
        <v>0.129795908892399</v>
      </c>
      <c r="P65" s="28">
        <f t="shared" si="3"/>
        <v>0.25959181778479801</v>
      </c>
      <c r="Q65" s="124">
        <v>1</v>
      </c>
      <c r="R65" s="124">
        <f t="shared" si="7"/>
        <v>0.25959181778479801</v>
      </c>
      <c r="S65" s="125">
        <f>R65</f>
        <v>0.25959181778479801</v>
      </c>
      <c r="T65" s="123"/>
      <c r="U65" s="123"/>
    </row>
    <row r="66" spans="1:21" x14ac:dyDescent="0.25">
      <c r="F66" s="113"/>
      <c r="G66" s="113"/>
      <c r="H66" s="113"/>
      <c r="I66" s="113"/>
      <c r="J66" s="113"/>
      <c r="K66" s="113"/>
      <c r="L66" s="113"/>
      <c r="M66" s="113"/>
      <c r="N66" s="113"/>
      <c r="O66" s="113"/>
      <c r="P66" s="113"/>
      <c r="R66" s="126" t="s">
        <v>17</v>
      </c>
      <c r="S66" s="127">
        <f>SUM(S3:S65)</f>
        <v>1.6902224400240837</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1.1268149600160557</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m//CEEuoCG188TRtWRtKiRuwo9uTEJJz3s+e414cc5v/m67ovoMNC2zIbA4pQiVIo9iRORbfLpGiofoC2yPI6Q==" saltValue="ACb28ss/azXf92z6iPQ64w==" spinCount="100000" sheet="1" objects="1" scenarios="1"/>
  <mergeCells count="16">
    <mergeCell ref="P1:R1"/>
    <mergeCell ref="F1:G1"/>
    <mergeCell ref="H1:I1"/>
    <mergeCell ref="J1:K1"/>
    <mergeCell ref="L1:M1"/>
    <mergeCell ref="N1:O1"/>
    <mergeCell ref="A59:A62"/>
    <mergeCell ref="S59:S62"/>
    <mergeCell ref="A63:A64"/>
    <mergeCell ref="S63:S64"/>
    <mergeCell ref="A3:A34"/>
    <mergeCell ref="S3:S34"/>
    <mergeCell ref="A35:A50"/>
    <mergeCell ref="S35:S50"/>
    <mergeCell ref="A51:A58"/>
    <mergeCell ref="S51:S58"/>
  </mergeCells>
  <conditionalFormatting sqref="B81">
    <cfRule type="containsText" dxfId="113" priority="3" operator="containsText" text="WAHR">
      <formula>NOT(ISERROR(SEARCH("WAHR",B81)))</formula>
    </cfRule>
    <cfRule type="containsText" dxfId="112" priority="4" operator="containsText" text="FALSCH">
      <formula>NOT(ISERROR(SEARCH("FALSCH",B81)))</formula>
    </cfRule>
  </conditionalFormatting>
  <conditionalFormatting sqref="I92:J103 L104:M271">
    <cfRule type="expression" dxfId="111" priority="7">
      <formula>IF(#REF!="FALSCH", , )</formula>
    </cfRule>
  </conditionalFormatting>
  <conditionalFormatting sqref="L1:M91">
    <cfRule type="expression" dxfId="110" priority="1">
      <formula>IF(#REF!="FALSCH", , )</formula>
    </cfRule>
  </conditionalFormatting>
  <conditionalFormatting sqref="N2:P2">
    <cfRule type="expression" dxfId="109" priority="5">
      <formula>IF(#REF!="FALSCH", , )</formula>
    </cfRule>
  </conditionalFormatting>
  <conditionalFormatting sqref="R2 T2">
    <cfRule type="expression" dxfId="108"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2">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3"/>
      <c r="E1" s="233"/>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2</v>
      </c>
      <c r="E3">
        <v>4</v>
      </c>
      <c r="F3" s="116">
        <f>$B$108*($B$68)</f>
        <v>0.5</v>
      </c>
      <c r="G3" s="116">
        <f>$B$110*($B$73)</f>
        <v>0.16666666666666666</v>
      </c>
      <c r="H3" s="116">
        <f>$B$108*($B$73)</f>
        <v>0.16666666666666666</v>
      </c>
      <c r="I3" s="116">
        <f>$B$110*(0)</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0.33333333333333337</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0.75</v>
      </c>
      <c r="M3" s="30">
        <f t="shared" ref="M3:M65" si="2">1-L3</f>
        <v>0.25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8.3333333333333329E-2</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4.1666666666666657E-2</v>
      </c>
      <c r="P3" s="28">
        <f t="shared" ref="P3:P65" si="3">N3+O3</f>
        <v>0.12499999999999999</v>
      </c>
      <c r="Q3" s="117">
        <f>PRODUCT(NodeProb_WLL3!C3:G3)</f>
        <v>6.4711288861134586E-2</v>
      </c>
      <c r="R3" s="117">
        <f>$P3*$Q3</f>
        <v>8.0889111076418215E-3</v>
      </c>
      <c r="S3" s="295">
        <f>SUM(R3:R34)</f>
        <v>0.27855098655344529</v>
      </c>
      <c r="T3" s="115"/>
      <c r="U3" s="115"/>
    </row>
    <row r="4" spans="1:21" x14ac:dyDescent="0.25">
      <c r="A4" s="297"/>
      <c r="B4">
        <v>2</v>
      </c>
      <c r="D4">
        <v>2</v>
      </c>
      <c r="E4">
        <v>4</v>
      </c>
      <c r="F4" s="116">
        <f>$B$108*($B$71)</f>
        <v>0.5</v>
      </c>
      <c r="G4" s="116">
        <f>$B$110*($B$74)</f>
        <v>0</v>
      </c>
      <c r="H4" s="116">
        <f>$B$108*($B$74)</f>
        <v>0</v>
      </c>
      <c r="I4" s="116">
        <f>$B$110*(0)</f>
        <v>0</v>
      </c>
      <c r="J4" s="28">
        <f t="shared" si="0"/>
        <v>0.5</v>
      </c>
      <c r="K4" s="28">
        <f t="shared" si="1"/>
        <v>0</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1</v>
      </c>
      <c r="M4" s="30">
        <f t="shared" si="2"/>
        <v>0</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0</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v>
      </c>
      <c r="P4" s="28">
        <f t="shared" si="3"/>
        <v>0</v>
      </c>
      <c r="Q4" s="116">
        <f>PRODUCT(NodeProb_WLL3!C5:G5)</f>
        <v>2.5884515544453814E-3</v>
      </c>
      <c r="R4" s="116">
        <f t="shared" ref="R4:R65" si="7">$P4*$Q4</f>
        <v>0</v>
      </c>
      <c r="S4" s="295"/>
    </row>
    <row r="5" spans="1:21" x14ac:dyDescent="0.25">
      <c r="A5" s="297"/>
      <c r="B5">
        <v>3</v>
      </c>
      <c r="D5">
        <v>2</v>
      </c>
      <c r="E5">
        <v>4</v>
      </c>
      <c r="F5" s="116">
        <f>$B$108*($B$72)</f>
        <v>0.75</v>
      </c>
      <c r="G5" s="116">
        <f>$B$110*($B$72)</f>
        <v>0.75</v>
      </c>
      <c r="H5" s="116">
        <f>$B$108*($B$74)</f>
        <v>0</v>
      </c>
      <c r="I5" s="116">
        <f>$B$110*($B$74)</f>
        <v>0</v>
      </c>
      <c r="J5" s="28">
        <f t="shared" si="0"/>
        <v>0</v>
      </c>
      <c r="K5" s="28">
        <f t="shared" si="1"/>
        <v>0</v>
      </c>
      <c r="L5" s="108">
        <f t="shared" si="4"/>
        <v>0.5</v>
      </c>
      <c r="M5" s="30">
        <f t="shared" si="2"/>
        <v>0.5</v>
      </c>
      <c r="N5" s="28">
        <f t="shared" si="5"/>
        <v>0.375</v>
      </c>
      <c r="O5" s="28">
        <f t="shared" si="6"/>
        <v>0.375</v>
      </c>
      <c r="P5" s="28">
        <f t="shared" si="3"/>
        <v>0.75</v>
      </c>
      <c r="Q5" s="116">
        <f>PRODUCT(NodeProb_WLL3!C7:G7)</f>
        <v>3.6039210104201101E-2</v>
      </c>
      <c r="R5" s="116">
        <f t="shared" si="7"/>
        <v>2.7029407578150824E-2</v>
      </c>
      <c r="S5" s="295"/>
    </row>
    <row r="6" spans="1:21" x14ac:dyDescent="0.25">
      <c r="A6" s="297"/>
      <c r="B6">
        <v>4</v>
      </c>
      <c r="D6">
        <v>2</v>
      </c>
      <c r="E6">
        <v>4</v>
      </c>
      <c r="F6" s="116">
        <f>$B$108*($B$72)</f>
        <v>0.75</v>
      </c>
      <c r="G6" s="116">
        <f>$B$110*($B$72)</f>
        <v>0.75</v>
      </c>
      <c r="H6" s="116">
        <f>$B$108*($B$74)</f>
        <v>0</v>
      </c>
      <c r="I6" s="116">
        <f>$B$110*($B$74)</f>
        <v>0</v>
      </c>
      <c r="J6" s="28">
        <f t="shared" si="0"/>
        <v>0</v>
      </c>
      <c r="K6" s="28">
        <f t="shared" si="1"/>
        <v>0</v>
      </c>
      <c r="L6" s="108">
        <f t="shared" si="4"/>
        <v>0.5</v>
      </c>
      <c r="M6" s="30">
        <f t="shared" si="2"/>
        <v>0.5</v>
      </c>
      <c r="N6" s="28">
        <f t="shared" si="5"/>
        <v>0.375</v>
      </c>
      <c r="O6" s="28">
        <f t="shared" si="6"/>
        <v>0.375</v>
      </c>
      <c r="P6" s="28">
        <f t="shared" si="3"/>
        <v>0.75</v>
      </c>
      <c r="Q6" s="116">
        <f>PRODUCT(NodeProb_WLL3!C9:G9)</f>
        <v>3.6039210104201101E-2</v>
      </c>
      <c r="R6" s="116">
        <f t="shared" si="7"/>
        <v>2.7029407578150824E-2</v>
      </c>
      <c r="S6" s="295"/>
    </row>
    <row r="7" spans="1:21" x14ac:dyDescent="0.25">
      <c r="A7" s="297"/>
      <c r="B7">
        <v>5</v>
      </c>
      <c r="D7">
        <v>2</v>
      </c>
      <c r="E7">
        <v>4</v>
      </c>
      <c r="F7" s="116">
        <f>$B$108*($B$69)</f>
        <v>0</v>
      </c>
      <c r="G7" s="116">
        <f>$B$110*($B$69)</f>
        <v>0</v>
      </c>
      <c r="H7" s="116">
        <f>$B$108*(0)</f>
        <v>0</v>
      </c>
      <c r="I7" s="116">
        <f>$B$110*(0)</f>
        <v>0</v>
      </c>
      <c r="J7" s="28">
        <f t="shared" si="0"/>
        <v>0</v>
      </c>
      <c r="K7" s="28">
        <f t="shared" si="1"/>
        <v>0</v>
      </c>
      <c r="L7" s="108">
        <f t="shared" si="4"/>
        <v>0.5</v>
      </c>
      <c r="M7" s="30">
        <f t="shared" si="2"/>
        <v>0.5</v>
      </c>
      <c r="N7" s="28">
        <f t="shared" si="5"/>
        <v>0</v>
      </c>
      <c r="O7" s="28">
        <f t="shared" si="6"/>
        <v>0</v>
      </c>
      <c r="P7" s="28">
        <f t="shared" si="3"/>
        <v>0</v>
      </c>
      <c r="Q7" s="116">
        <f>PRODUCT(NodeProb_WLL3!C11:G11)</f>
        <v>0</v>
      </c>
      <c r="R7" s="116">
        <f t="shared" si="7"/>
        <v>0</v>
      </c>
      <c r="S7" s="295"/>
    </row>
    <row r="8" spans="1:21" x14ac:dyDescent="0.25">
      <c r="A8" s="297"/>
      <c r="B8">
        <v>6</v>
      </c>
      <c r="D8">
        <v>2</v>
      </c>
      <c r="E8">
        <v>4</v>
      </c>
      <c r="F8" s="116">
        <f>$B$108*($B$69)</f>
        <v>0</v>
      </c>
      <c r="G8" s="116">
        <f>$B$110*($B$69)</f>
        <v>0</v>
      </c>
      <c r="H8" s="116">
        <f>$B$108*(0)</f>
        <v>0</v>
      </c>
      <c r="I8" s="116">
        <f>$B$110*(0)</f>
        <v>0</v>
      </c>
      <c r="J8" s="28">
        <f t="shared" si="0"/>
        <v>0</v>
      </c>
      <c r="K8" s="28">
        <f t="shared" si="1"/>
        <v>0</v>
      </c>
      <c r="L8" s="108">
        <f t="shared" si="4"/>
        <v>0.5</v>
      </c>
      <c r="M8" s="30">
        <f t="shared" si="2"/>
        <v>0.5</v>
      </c>
      <c r="N8" s="28">
        <f t="shared" si="5"/>
        <v>0</v>
      </c>
      <c r="O8" s="28">
        <f t="shared" si="6"/>
        <v>0</v>
      </c>
      <c r="P8" s="28">
        <f t="shared" si="3"/>
        <v>0</v>
      </c>
      <c r="Q8" s="116">
        <f>PRODUCT(NodeProb_WLL3!C13:G13)</f>
        <v>0</v>
      </c>
      <c r="R8" s="116">
        <f t="shared" si="7"/>
        <v>0</v>
      </c>
      <c r="S8" s="295"/>
    </row>
    <row r="9" spans="1:21" x14ac:dyDescent="0.25">
      <c r="A9" s="297"/>
      <c r="B9">
        <v>7</v>
      </c>
      <c r="D9">
        <v>2</v>
      </c>
      <c r="E9">
        <v>4</v>
      </c>
      <c r="F9" s="116">
        <f>$B$108*($B$74)</f>
        <v>0</v>
      </c>
      <c r="G9" s="116">
        <f>$B$110*($B$71)</f>
        <v>0.5</v>
      </c>
      <c r="H9" s="116">
        <f>$B$108*(0)</f>
        <v>0</v>
      </c>
      <c r="I9" s="116">
        <f>$B$110*($B$74)</f>
        <v>0</v>
      </c>
      <c r="J9" s="28">
        <f t="shared" si="0"/>
        <v>0</v>
      </c>
      <c r="K9" s="28">
        <f t="shared" si="1"/>
        <v>0.5</v>
      </c>
      <c r="L9" s="108">
        <f t="shared" si="4"/>
        <v>0</v>
      </c>
      <c r="M9" s="30">
        <f t="shared" si="2"/>
        <v>1</v>
      </c>
      <c r="N9" s="28">
        <f t="shared" si="5"/>
        <v>0</v>
      </c>
      <c r="O9" s="28">
        <f t="shared" si="6"/>
        <v>0</v>
      </c>
      <c r="P9" s="28">
        <f t="shared" si="3"/>
        <v>0</v>
      </c>
      <c r="Q9" s="116">
        <f>PRODUCT(NodeProb_WLL3!C15:G15)</f>
        <v>5.070167638067484E-2</v>
      </c>
      <c r="R9" s="116">
        <f t="shared" si="7"/>
        <v>0</v>
      </c>
      <c r="S9" s="295"/>
    </row>
    <row r="10" spans="1:21" x14ac:dyDescent="0.25">
      <c r="A10" s="297"/>
      <c r="B10">
        <v>8</v>
      </c>
      <c r="C10" s="1"/>
      <c r="D10">
        <v>2</v>
      </c>
      <c r="E10">
        <v>4</v>
      </c>
      <c r="F10" s="116">
        <f>$B$108*($B$73)</f>
        <v>0.16666666666666666</v>
      </c>
      <c r="G10" s="116">
        <f>$B$110*($B$68)</f>
        <v>0.5</v>
      </c>
      <c r="H10" s="116">
        <f>$B$108*(0)</f>
        <v>0</v>
      </c>
      <c r="I10" s="116">
        <f>$B$110*($B$73)</f>
        <v>0.16666666666666666</v>
      </c>
      <c r="J10" s="28">
        <f t="shared" si="0"/>
        <v>0</v>
      </c>
      <c r="K10" s="28">
        <f t="shared" si="1"/>
        <v>0.33333333333333337</v>
      </c>
      <c r="L10" s="108">
        <f t="shared" si="4"/>
        <v>0.24999999999999994</v>
      </c>
      <c r="M10" s="30">
        <f t="shared" si="2"/>
        <v>0.75</v>
      </c>
      <c r="N10" s="28">
        <f t="shared" si="5"/>
        <v>4.1666666666666657E-2</v>
      </c>
      <c r="O10" s="28">
        <f t="shared" si="6"/>
        <v>8.3333333333333329E-2</v>
      </c>
      <c r="P10" s="28">
        <f t="shared" si="3"/>
        <v>0.12499999999999999</v>
      </c>
      <c r="Q10" s="116">
        <f>PRODUCT(NodeProb_WLL3!C17:G17)</f>
        <v>5.9920162995342988E-2</v>
      </c>
      <c r="R10" s="116">
        <f t="shared" si="7"/>
        <v>7.4900203744178726E-3</v>
      </c>
      <c r="S10" s="295"/>
    </row>
    <row r="11" spans="1:21" x14ac:dyDescent="0.25">
      <c r="A11" s="297"/>
      <c r="B11" s="115">
        <v>9</v>
      </c>
      <c r="D11">
        <v>2</v>
      </c>
      <c r="E11" s="115">
        <v>3</v>
      </c>
      <c r="F11" s="116">
        <f>$B$108*($B$68)</f>
        <v>0.5</v>
      </c>
      <c r="G11" s="116">
        <f>$B$109*($B$73)</f>
        <v>0.16666666666666666</v>
      </c>
      <c r="H11" s="116">
        <f>$B$108*($B$73)</f>
        <v>0.16666666666666666</v>
      </c>
      <c r="I11" s="116">
        <f>$B$109*(0)</f>
        <v>0</v>
      </c>
      <c r="J11" s="28">
        <f t="shared" si="0"/>
        <v>0.33333333333333337</v>
      </c>
      <c r="K11" s="28">
        <f t="shared" si="1"/>
        <v>0</v>
      </c>
      <c r="L11" s="108">
        <f t="shared" si="4"/>
        <v>0.75</v>
      </c>
      <c r="M11" s="30">
        <f t="shared" si="2"/>
        <v>0.25</v>
      </c>
      <c r="N11" s="28">
        <f t="shared" si="5"/>
        <v>8.3333333333333329E-2</v>
      </c>
      <c r="O11" s="28">
        <f t="shared" si="6"/>
        <v>4.1666666666666657E-2</v>
      </c>
      <c r="P11" s="28">
        <f t="shared" si="3"/>
        <v>0.12499999999999999</v>
      </c>
      <c r="Q11" s="116">
        <f>PRODUCT(NodeProb_WLL3!C19:G19)</f>
        <v>6.4711288861134586E-2</v>
      </c>
      <c r="R11" s="117">
        <f t="shared" si="7"/>
        <v>8.0889111076418215E-3</v>
      </c>
      <c r="S11" s="295"/>
      <c r="T11" s="115"/>
      <c r="U11" s="115"/>
    </row>
    <row r="12" spans="1:21" x14ac:dyDescent="0.25">
      <c r="A12" s="297"/>
      <c r="B12">
        <v>10</v>
      </c>
      <c r="D12">
        <v>2</v>
      </c>
      <c r="E12">
        <v>3</v>
      </c>
      <c r="F12" s="116">
        <f>$B$108*($B$71)</f>
        <v>0.5</v>
      </c>
      <c r="G12" s="116">
        <f>$B$109*($B$74)</f>
        <v>0</v>
      </c>
      <c r="H12" s="116">
        <f>$B$108*($B$74)</f>
        <v>0</v>
      </c>
      <c r="I12" s="116">
        <f>$B$109*(0)</f>
        <v>0</v>
      </c>
      <c r="J12" s="28">
        <f t="shared" si="0"/>
        <v>0.5</v>
      </c>
      <c r="K12" s="28">
        <f t="shared" si="1"/>
        <v>0</v>
      </c>
      <c r="L12" s="108">
        <f t="shared" si="4"/>
        <v>1</v>
      </c>
      <c r="M12" s="30">
        <f t="shared" si="2"/>
        <v>0</v>
      </c>
      <c r="N12" s="28">
        <f t="shared" si="5"/>
        <v>0</v>
      </c>
      <c r="O12" s="28">
        <f t="shared" si="6"/>
        <v>0</v>
      </c>
      <c r="P12" s="28">
        <f t="shared" si="3"/>
        <v>0</v>
      </c>
      <c r="Q12" s="116">
        <f>PRODUCT(NodeProb_WLL3!C21:G21)</f>
        <v>2.5884515544453814E-3</v>
      </c>
      <c r="R12" s="116">
        <f t="shared" si="7"/>
        <v>0</v>
      </c>
      <c r="S12" s="295"/>
    </row>
    <row r="13" spans="1:21" x14ac:dyDescent="0.25">
      <c r="A13" s="297"/>
      <c r="B13">
        <v>11</v>
      </c>
      <c r="D13">
        <v>2</v>
      </c>
      <c r="E13">
        <v>3</v>
      </c>
      <c r="F13" s="116">
        <f>$B$108*($B$72)</f>
        <v>0.75</v>
      </c>
      <c r="G13" s="116">
        <f>$B$109*($B$72)</f>
        <v>0.75</v>
      </c>
      <c r="H13" s="116">
        <f>$B$108*($B$74)</f>
        <v>0</v>
      </c>
      <c r="I13" s="116">
        <f>$B$109*($B$74)</f>
        <v>0</v>
      </c>
      <c r="J13" s="28">
        <f t="shared" si="0"/>
        <v>0</v>
      </c>
      <c r="K13" s="28">
        <f t="shared" si="1"/>
        <v>0</v>
      </c>
      <c r="L13" s="108">
        <f t="shared" si="4"/>
        <v>0.5</v>
      </c>
      <c r="M13" s="30">
        <f t="shared" si="2"/>
        <v>0.5</v>
      </c>
      <c r="N13" s="28">
        <f t="shared" si="5"/>
        <v>0.375</v>
      </c>
      <c r="O13" s="28">
        <f t="shared" si="6"/>
        <v>0.375</v>
      </c>
      <c r="P13" s="28">
        <f t="shared" si="3"/>
        <v>0.75</v>
      </c>
      <c r="Q13" s="116">
        <f>PRODUCT(NodeProb_WLL3!C23:G23)</f>
        <v>3.6039210104201101E-2</v>
      </c>
      <c r="R13" s="116">
        <f t="shared" si="7"/>
        <v>2.7029407578150824E-2</v>
      </c>
      <c r="S13" s="295"/>
    </row>
    <row r="14" spans="1:21" x14ac:dyDescent="0.25">
      <c r="A14" s="297"/>
      <c r="B14">
        <v>12</v>
      </c>
      <c r="D14">
        <v>2</v>
      </c>
      <c r="E14">
        <v>3</v>
      </c>
      <c r="F14" s="116">
        <f>$B$108*($B$72)</f>
        <v>0.75</v>
      </c>
      <c r="G14" s="116">
        <f>$B$109*($B$72)</f>
        <v>0.75</v>
      </c>
      <c r="H14" s="116">
        <f>$B$108*($B$74)</f>
        <v>0</v>
      </c>
      <c r="I14" s="116">
        <f>$B$109*($B$74)</f>
        <v>0</v>
      </c>
      <c r="J14" s="28">
        <f t="shared" si="0"/>
        <v>0</v>
      </c>
      <c r="K14" s="28">
        <f t="shared" si="1"/>
        <v>0</v>
      </c>
      <c r="L14" s="108">
        <f t="shared" si="4"/>
        <v>0.5</v>
      </c>
      <c r="M14" s="30">
        <f t="shared" si="2"/>
        <v>0.5</v>
      </c>
      <c r="N14" s="28">
        <f t="shared" si="5"/>
        <v>0.375</v>
      </c>
      <c r="O14" s="28">
        <f t="shared" si="6"/>
        <v>0.375</v>
      </c>
      <c r="P14" s="28">
        <f t="shared" si="3"/>
        <v>0.75</v>
      </c>
      <c r="Q14" s="116">
        <f>PRODUCT(NodeProb_WLL3!C25:G25)</f>
        <v>3.6039210104201101E-2</v>
      </c>
      <c r="R14" s="116">
        <f t="shared" si="7"/>
        <v>2.7029407578150824E-2</v>
      </c>
      <c r="S14" s="295"/>
    </row>
    <row r="15" spans="1:21" x14ac:dyDescent="0.25">
      <c r="A15" s="297"/>
      <c r="B15">
        <v>13</v>
      </c>
      <c r="D15">
        <v>2</v>
      </c>
      <c r="E15">
        <v>3</v>
      </c>
      <c r="F15" s="116">
        <f>$B$108*($B$69)</f>
        <v>0</v>
      </c>
      <c r="G15" s="116">
        <f>$B$109*($B$69)</f>
        <v>0</v>
      </c>
      <c r="H15" s="116">
        <f>$B$108*(0)</f>
        <v>0</v>
      </c>
      <c r="I15" s="116">
        <f>$B$109*(0)</f>
        <v>0</v>
      </c>
      <c r="J15" s="28">
        <f t="shared" si="0"/>
        <v>0</v>
      </c>
      <c r="K15" s="28">
        <f t="shared" si="1"/>
        <v>0</v>
      </c>
      <c r="L15" s="108">
        <f t="shared" si="4"/>
        <v>0.5</v>
      </c>
      <c r="M15" s="30">
        <f t="shared" si="2"/>
        <v>0.5</v>
      </c>
      <c r="N15" s="28">
        <f t="shared" si="5"/>
        <v>0</v>
      </c>
      <c r="O15" s="28">
        <f t="shared" si="6"/>
        <v>0</v>
      </c>
      <c r="P15" s="28">
        <f t="shared" si="3"/>
        <v>0</v>
      </c>
      <c r="Q15" s="116">
        <f>PRODUCT(NodeProb_WLL3!C27:G27)</f>
        <v>0</v>
      </c>
      <c r="R15" s="116">
        <f t="shared" si="7"/>
        <v>0</v>
      </c>
      <c r="S15" s="295"/>
    </row>
    <row r="16" spans="1:21" x14ac:dyDescent="0.25">
      <c r="A16" s="297"/>
      <c r="B16">
        <v>14</v>
      </c>
      <c r="D16">
        <v>2</v>
      </c>
      <c r="E16">
        <v>3</v>
      </c>
      <c r="F16" s="116">
        <f>$B$108*($B$69)</f>
        <v>0</v>
      </c>
      <c r="G16" s="116">
        <f>$B$109*($B$69)</f>
        <v>0</v>
      </c>
      <c r="H16" s="116">
        <f>$B$108*(0)</f>
        <v>0</v>
      </c>
      <c r="I16" s="116">
        <f>$B$109*(0)</f>
        <v>0</v>
      </c>
      <c r="J16" s="28">
        <f t="shared" si="0"/>
        <v>0</v>
      </c>
      <c r="K16" s="28">
        <f t="shared" si="1"/>
        <v>0</v>
      </c>
      <c r="L16" s="108">
        <f t="shared" si="4"/>
        <v>0.5</v>
      </c>
      <c r="M16" s="30">
        <f t="shared" si="2"/>
        <v>0.5</v>
      </c>
      <c r="N16" s="28">
        <f t="shared" si="5"/>
        <v>0</v>
      </c>
      <c r="O16" s="28">
        <f t="shared" si="6"/>
        <v>0</v>
      </c>
      <c r="P16" s="28">
        <f t="shared" si="3"/>
        <v>0</v>
      </c>
      <c r="Q16" s="116">
        <f>PRODUCT(NodeProb_WLL3!C29:G29)</f>
        <v>0</v>
      </c>
      <c r="R16" s="116">
        <f t="shared" si="7"/>
        <v>0</v>
      </c>
      <c r="S16" s="295"/>
    </row>
    <row r="17" spans="1:21" x14ac:dyDescent="0.25">
      <c r="A17" s="297"/>
      <c r="B17">
        <v>15</v>
      </c>
      <c r="D17">
        <v>2</v>
      </c>
      <c r="E17">
        <v>3</v>
      </c>
      <c r="F17" s="116">
        <f>$B$108*($B$74)</f>
        <v>0</v>
      </c>
      <c r="G17" s="116">
        <f>$B$109*($B$71)</f>
        <v>0.5</v>
      </c>
      <c r="H17" s="116">
        <f>$B$108*(0)</f>
        <v>0</v>
      </c>
      <c r="I17" s="116">
        <f>$B$109*($B$74)</f>
        <v>0</v>
      </c>
      <c r="J17" s="28">
        <f t="shared" si="0"/>
        <v>0</v>
      </c>
      <c r="K17" s="28">
        <f t="shared" si="1"/>
        <v>0.5</v>
      </c>
      <c r="L17" s="108">
        <f t="shared" si="4"/>
        <v>0</v>
      </c>
      <c r="M17" s="30">
        <f t="shared" si="2"/>
        <v>1</v>
      </c>
      <c r="N17" s="28">
        <f t="shared" si="5"/>
        <v>0</v>
      </c>
      <c r="O17" s="28">
        <f t="shared" si="6"/>
        <v>0</v>
      </c>
      <c r="P17" s="28">
        <f t="shared" si="3"/>
        <v>0</v>
      </c>
      <c r="Q17" s="116">
        <f>PRODUCT(NodeProb_WLL3!C31:G31)</f>
        <v>5.070167638067484E-2</v>
      </c>
      <c r="R17" s="116">
        <f t="shared" si="7"/>
        <v>0</v>
      </c>
      <c r="S17" s="295"/>
    </row>
    <row r="18" spans="1:21" x14ac:dyDescent="0.25">
      <c r="A18" s="297"/>
      <c r="B18">
        <v>16</v>
      </c>
      <c r="D18">
        <v>2</v>
      </c>
      <c r="E18">
        <v>3</v>
      </c>
      <c r="F18" s="116">
        <f>$B$108*($B$73)</f>
        <v>0.16666666666666666</v>
      </c>
      <c r="G18" s="116">
        <f>$B$109*($B$68)</f>
        <v>0.5</v>
      </c>
      <c r="H18" s="116">
        <f>$B$108*(0)</f>
        <v>0</v>
      </c>
      <c r="I18" s="116">
        <f>$B$109*($B$73)</f>
        <v>0.16666666666666666</v>
      </c>
      <c r="J18" s="28">
        <f t="shared" si="0"/>
        <v>0</v>
      </c>
      <c r="K18" s="28">
        <f t="shared" si="1"/>
        <v>0.33333333333333337</v>
      </c>
      <c r="L18" s="108">
        <f t="shared" si="4"/>
        <v>0.24999999999999994</v>
      </c>
      <c r="M18" s="30">
        <f t="shared" si="2"/>
        <v>0.75</v>
      </c>
      <c r="N18" s="28">
        <f t="shared" si="5"/>
        <v>4.1666666666666657E-2</v>
      </c>
      <c r="O18" s="28">
        <f t="shared" si="6"/>
        <v>8.3333333333333329E-2</v>
      </c>
      <c r="P18" s="28">
        <f t="shared" si="3"/>
        <v>0.12499999999999999</v>
      </c>
      <c r="Q18" s="116">
        <f>PRODUCT(NodeProb_WLL3!C33:G33)</f>
        <v>5.9920162995342988E-2</v>
      </c>
      <c r="R18" s="116">
        <f t="shared" si="7"/>
        <v>7.4900203744178726E-3</v>
      </c>
      <c r="S18" s="295"/>
    </row>
    <row r="19" spans="1:21" x14ac:dyDescent="0.25">
      <c r="A19" s="297"/>
      <c r="B19" s="115">
        <v>17</v>
      </c>
      <c r="C19" s="115"/>
      <c r="D19" s="115">
        <v>1</v>
      </c>
      <c r="E19">
        <v>4</v>
      </c>
      <c r="F19" s="116">
        <f>$B$107*($B$68)</f>
        <v>0.5</v>
      </c>
      <c r="G19" s="116">
        <f>$B$110*($B$73)</f>
        <v>0.16666666666666666</v>
      </c>
      <c r="H19" s="116">
        <f>$B$107*($B$73)</f>
        <v>0.16666666666666666</v>
      </c>
      <c r="I19" s="116">
        <f>$B$110*(0)</f>
        <v>0</v>
      </c>
      <c r="J19" s="28">
        <f t="shared" si="0"/>
        <v>0.33333333333333337</v>
      </c>
      <c r="K19" s="28">
        <f t="shared" si="1"/>
        <v>0</v>
      </c>
      <c r="L19" s="108">
        <f t="shared" si="4"/>
        <v>0.75</v>
      </c>
      <c r="M19" s="30">
        <f t="shared" si="2"/>
        <v>0.25</v>
      </c>
      <c r="N19" s="28">
        <f t="shared" si="5"/>
        <v>8.3333333333333329E-2</v>
      </c>
      <c r="O19" s="28">
        <f t="shared" si="6"/>
        <v>4.1666666666666657E-2</v>
      </c>
      <c r="P19" s="28">
        <f t="shared" si="3"/>
        <v>0.12499999999999999</v>
      </c>
      <c r="Q19" s="116">
        <f>PRODUCT(NodeProb_WLL3!C35:G35)</f>
        <v>6.4711288861134586E-2</v>
      </c>
      <c r="R19" s="117">
        <f t="shared" si="7"/>
        <v>8.0889111076418215E-3</v>
      </c>
      <c r="S19" s="295"/>
      <c r="T19" s="115"/>
      <c r="U19" s="115"/>
    </row>
    <row r="20" spans="1:21" x14ac:dyDescent="0.25">
      <c r="A20" s="297"/>
      <c r="B20">
        <v>18</v>
      </c>
      <c r="D20">
        <v>1</v>
      </c>
      <c r="E20">
        <v>4</v>
      </c>
      <c r="F20" s="116">
        <f>$B$107*($B$71)</f>
        <v>0.5</v>
      </c>
      <c r="G20" s="116">
        <f>$B$110*($B$74)</f>
        <v>0</v>
      </c>
      <c r="H20" s="116">
        <f>$B$107*($B$74)</f>
        <v>0</v>
      </c>
      <c r="I20" s="116">
        <f>$B$110*(0)</f>
        <v>0</v>
      </c>
      <c r="J20" s="28">
        <f t="shared" si="0"/>
        <v>0.5</v>
      </c>
      <c r="K20" s="28">
        <f t="shared" si="1"/>
        <v>0</v>
      </c>
      <c r="L20" s="108">
        <f t="shared" si="4"/>
        <v>1</v>
      </c>
      <c r="M20" s="30">
        <f t="shared" si="2"/>
        <v>0</v>
      </c>
      <c r="N20" s="28">
        <f t="shared" si="5"/>
        <v>0</v>
      </c>
      <c r="O20" s="28">
        <f t="shared" si="6"/>
        <v>0</v>
      </c>
      <c r="P20" s="28">
        <f t="shared" si="3"/>
        <v>0</v>
      </c>
      <c r="Q20" s="116">
        <f>PRODUCT(NodeProb_WLL3!C37:G37)</f>
        <v>2.5884515544453814E-3</v>
      </c>
      <c r="R20" s="116">
        <f t="shared" si="7"/>
        <v>0</v>
      </c>
      <c r="S20" s="295"/>
    </row>
    <row r="21" spans="1:21" x14ac:dyDescent="0.25">
      <c r="A21" s="297"/>
      <c r="B21">
        <v>19</v>
      </c>
      <c r="D21">
        <v>1</v>
      </c>
      <c r="E21">
        <v>4</v>
      </c>
      <c r="F21" s="116">
        <f>$B$107*($B$72)</f>
        <v>0.75</v>
      </c>
      <c r="G21" s="116">
        <f>$B$110*($B$72)</f>
        <v>0.75</v>
      </c>
      <c r="H21" s="116">
        <f>$B$107*($B$74)</f>
        <v>0</v>
      </c>
      <c r="I21" s="116">
        <f>$B$110*($B$74)</f>
        <v>0</v>
      </c>
      <c r="J21" s="28">
        <f t="shared" si="0"/>
        <v>0</v>
      </c>
      <c r="K21" s="28">
        <f t="shared" si="1"/>
        <v>0</v>
      </c>
      <c r="L21" s="108">
        <f t="shared" si="4"/>
        <v>0.5</v>
      </c>
      <c r="M21" s="30">
        <f t="shared" si="2"/>
        <v>0.5</v>
      </c>
      <c r="N21" s="28">
        <f t="shared" si="5"/>
        <v>0.375</v>
      </c>
      <c r="O21" s="28">
        <f t="shared" si="6"/>
        <v>0.375</v>
      </c>
      <c r="P21" s="28">
        <f t="shared" si="3"/>
        <v>0.75</v>
      </c>
      <c r="Q21" s="116">
        <f>PRODUCT(NodeProb_WLL3!C39:G39)</f>
        <v>3.6039210104201101E-2</v>
      </c>
      <c r="R21" s="116">
        <f t="shared" si="7"/>
        <v>2.7029407578150824E-2</v>
      </c>
      <c r="S21" s="295"/>
    </row>
    <row r="22" spans="1:21" x14ac:dyDescent="0.25">
      <c r="A22" s="297"/>
      <c r="B22">
        <v>20</v>
      </c>
      <c r="D22">
        <v>1</v>
      </c>
      <c r="E22">
        <v>4</v>
      </c>
      <c r="F22" s="116">
        <f>$B$107*($B$72)</f>
        <v>0.75</v>
      </c>
      <c r="G22" s="116">
        <f>$B$110*($B$72)</f>
        <v>0.75</v>
      </c>
      <c r="H22" s="116">
        <f>$B$107*($B$74)</f>
        <v>0</v>
      </c>
      <c r="I22" s="116">
        <f>$B$110*($B$74)</f>
        <v>0</v>
      </c>
      <c r="J22" s="28">
        <f t="shared" si="0"/>
        <v>0</v>
      </c>
      <c r="K22" s="28">
        <f t="shared" si="1"/>
        <v>0</v>
      </c>
      <c r="L22" s="108">
        <f t="shared" si="4"/>
        <v>0.5</v>
      </c>
      <c r="M22" s="30">
        <f t="shared" si="2"/>
        <v>0.5</v>
      </c>
      <c r="N22" s="28">
        <f t="shared" si="5"/>
        <v>0.375</v>
      </c>
      <c r="O22" s="28">
        <f t="shared" si="6"/>
        <v>0.375</v>
      </c>
      <c r="P22" s="28">
        <f t="shared" si="3"/>
        <v>0.75</v>
      </c>
      <c r="Q22" s="116">
        <f>PRODUCT(NodeProb_WLL3!C41:G41)</f>
        <v>3.6039210104201101E-2</v>
      </c>
      <c r="R22" s="116">
        <f t="shared" si="7"/>
        <v>2.7029407578150824E-2</v>
      </c>
      <c r="S22" s="295"/>
    </row>
    <row r="23" spans="1:21" x14ac:dyDescent="0.25">
      <c r="A23" s="297"/>
      <c r="B23">
        <v>21</v>
      </c>
      <c r="D23">
        <v>1</v>
      </c>
      <c r="E23">
        <v>4</v>
      </c>
      <c r="F23" s="116">
        <f>$B$107*($B$69)</f>
        <v>0</v>
      </c>
      <c r="G23" s="116">
        <f>$B$110*($B$69)</f>
        <v>0</v>
      </c>
      <c r="H23" s="116">
        <f>$B$107*(0)</f>
        <v>0</v>
      </c>
      <c r="I23" s="116">
        <f>$B$110*(0)</f>
        <v>0</v>
      </c>
      <c r="J23" s="28">
        <f t="shared" si="0"/>
        <v>0</v>
      </c>
      <c r="K23" s="28">
        <f t="shared" si="1"/>
        <v>0</v>
      </c>
      <c r="L23" s="108">
        <f t="shared" si="4"/>
        <v>0.5</v>
      </c>
      <c r="M23" s="30">
        <f t="shared" si="2"/>
        <v>0.5</v>
      </c>
      <c r="N23" s="28">
        <f t="shared" si="5"/>
        <v>0</v>
      </c>
      <c r="O23" s="28">
        <f t="shared" si="6"/>
        <v>0</v>
      </c>
      <c r="P23" s="28">
        <f t="shared" si="3"/>
        <v>0</v>
      </c>
      <c r="Q23" s="116">
        <f>PRODUCT(NodeProb_WLL3!C43:G43)</f>
        <v>0</v>
      </c>
      <c r="R23" s="116">
        <f t="shared" si="7"/>
        <v>0</v>
      </c>
      <c r="S23" s="295"/>
    </row>
    <row r="24" spans="1:21" x14ac:dyDescent="0.25">
      <c r="A24" s="297"/>
      <c r="B24">
        <v>22</v>
      </c>
      <c r="D24">
        <v>1</v>
      </c>
      <c r="E24">
        <v>4</v>
      </c>
      <c r="F24" s="116">
        <f>$B$107*($B$69)</f>
        <v>0</v>
      </c>
      <c r="G24" s="116">
        <f>$B$110*($B$69)</f>
        <v>0</v>
      </c>
      <c r="H24" s="116">
        <f>$B$107*(0)</f>
        <v>0</v>
      </c>
      <c r="I24" s="116">
        <f>$B$110*(0)</f>
        <v>0</v>
      </c>
      <c r="J24" s="28">
        <f t="shared" si="0"/>
        <v>0</v>
      </c>
      <c r="K24" s="28">
        <f t="shared" si="1"/>
        <v>0</v>
      </c>
      <c r="L24" s="108">
        <f t="shared" si="4"/>
        <v>0.5</v>
      </c>
      <c r="M24" s="30">
        <f t="shared" si="2"/>
        <v>0.5</v>
      </c>
      <c r="N24" s="28">
        <f t="shared" si="5"/>
        <v>0</v>
      </c>
      <c r="O24" s="28">
        <f t="shared" si="6"/>
        <v>0</v>
      </c>
      <c r="P24" s="28">
        <f t="shared" si="3"/>
        <v>0</v>
      </c>
      <c r="Q24" s="116">
        <f>PRODUCT(NodeProb_WLL3!C45:G45)</f>
        <v>0</v>
      </c>
      <c r="R24" s="116">
        <f t="shared" si="7"/>
        <v>0</v>
      </c>
      <c r="S24" s="295"/>
    </row>
    <row r="25" spans="1:21" x14ac:dyDescent="0.25">
      <c r="A25" s="297"/>
      <c r="B25">
        <v>23</v>
      </c>
      <c r="D25" s="119">
        <v>1</v>
      </c>
      <c r="E25">
        <v>4</v>
      </c>
      <c r="F25" s="116">
        <f>$B$107*($B$74)</f>
        <v>0</v>
      </c>
      <c r="G25" s="116">
        <f>$B$110*($B$71)</f>
        <v>0.5</v>
      </c>
      <c r="H25" s="116">
        <f>$B$107*(0)</f>
        <v>0</v>
      </c>
      <c r="I25" s="116">
        <f>$B$110*($B$74)</f>
        <v>0</v>
      </c>
      <c r="J25" s="28">
        <f t="shared" si="0"/>
        <v>0</v>
      </c>
      <c r="K25" s="28">
        <f t="shared" si="1"/>
        <v>0.5</v>
      </c>
      <c r="L25" s="108">
        <f t="shared" si="4"/>
        <v>0</v>
      </c>
      <c r="M25" s="30">
        <f t="shared" si="2"/>
        <v>1</v>
      </c>
      <c r="N25" s="28">
        <f t="shared" si="5"/>
        <v>0</v>
      </c>
      <c r="O25" s="28">
        <f t="shared" si="6"/>
        <v>0</v>
      </c>
      <c r="P25" s="28">
        <f t="shared" si="3"/>
        <v>0</v>
      </c>
      <c r="Q25" s="116">
        <f>PRODUCT(NodeProb_WLL3!C47:G47)</f>
        <v>5.070167638067484E-2</v>
      </c>
      <c r="R25" s="116">
        <f t="shared" si="7"/>
        <v>0</v>
      </c>
      <c r="S25" s="295"/>
    </row>
    <row r="26" spans="1:21" x14ac:dyDescent="0.25">
      <c r="A26" s="297"/>
      <c r="B26">
        <v>24</v>
      </c>
      <c r="C26" s="1"/>
      <c r="D26" s="119">
        <v>1</v>
      </c>
      <c r="E26">
        <v>4</v>
      </c>
      <c r="F26" s="116">
        <f>$B$107*($B$73)</f>
        <v>0.16666666666666666</v>
      </c>
      <c r="G26" s="116">
        <f>$B$110*($B$68)</f>
        <v>0.5</v>
      </c>
      <c r="H26" s="116">
        <f>$B$107*(0)</f>
        <v>0</v>
      </c>
      <c r="I26" s="116">
        <f>$B$110*($B$73)</f>
        <v>0.16666666666666666</v>
      </c>
      <c r="J26" s="28">
        <f t="shared" si="0"/>
        <v>0</v>
      </c>
      <c r="K26" s="28">
        <f t="shared" si="1"/>
        <v>0.33333333333333337</v>
      </c>
      <c r="L26" s="108">
        <f t="shared" si="4"/>
        <v>0.24999999999999994</v>
      </c>
      <c r="M26" s="30">
        <f t="shared" si="2"/>
        <v>0.75</v>
      </c>
      <c r="N26" s="28">
        <f t="shared" si="5"/>
        <v>4.1666666666666657E-2</v>
      </c>
      <c r="O26" s="28">
        <f t="shared" si="6"/>
        <v>8.3333333333333329E-2</v>
      </c>
      <c r="P26" s="28">
        <f t="shared" si="3"/>
        <v>0.12499999999999999</v>
      </c>
      <c r="Q26" s="118">
        <f>PRODUCT(NodeProb_WLL3!C49:G49)</f>
        <v>5.9920162995342988E-2</v>
      </c>
      <c r="R26" s="116">
        <f t="shared" si="7"/>
        <v>7.4900203744178726E-3</v>
      </c>
      <c r="S26" s="295"/>
    </row>
    <row r="27" spans="1:21" x14ac:dyDescent="0.25">
      <c r="A27" s="297"/>
      <c r="B27" s="115">
        <v>25</v>
      </c>
      <c r="D27" s="115">
        <v>1</v>
      </c>
      <c r="E27" s="115">
        <v>3</v>
      </c>
      <c r="F27" s="116">
        <f>$B$107*($B$68)</f>
        <v>0.5</v>
      </c>
      <c r="G27" s="116">
        <f>$B$109*($B$73)</f>
        <v>0.16666666666666666</v>
      </c>
      <c r="H27" s="116">
        <f>$B$107*($B$73)</f>
        <v>0.16666666666666666</v>
      </c>
      <c r="I27" s="116">
        <f>$B$109*(0)</f>
        <v>0</v>
      </c>
      <c r="J27" s="28">
        <f t="shared" si="0"/>
        <v>0.33333333333333337</v>
      </c>
      <c r="K27" s="28">
        <f t="shared" si="1"/>
        <v>0</v>
      </c>
      <c r="L27" s="108">
        <f t="shared" si="4"/>
        <v>0.75</v>
      </c>
      <c r="M27" s="30">
        <f t="shared" si="2"/>
        <v>0.25</v>
      </c>
      <c r="N27" s="28">
        <f t="shared" si="5"/>
        <v>8.3333333333333329E-2</v>
      </c>
      <c r="O27" s="28">
        <f t="shared" si="6"/>
        <v>4.1666666666666657E-2</v>
      </c>
      <c r="P27" s="28">
        <f t="shared" si="3"/>
        <v>0.12499999999999999</v>
      </c>
      <c r="Q27" s="116">
        <f>PRODUCT(NodeProb_WLL3!C51:G51)</f>
        <v>6.4711288861134586E-2</v>
      </c>
      <c r="R27" s="117">
        <f t="shared" si="7"/>
        <v>8.0889111076418215E-3</v>
      </c>
      <c r="S27" s="295"/>
      <c r="T27" s="115"/>
      <c r="U27" s="115"/>
    </row>
    <row r="28" spans="1:21" x14ac:dyDescent="0.25">
      <c r="A28" s="297"/>
      <c r="B28">
        <v>26</v>
      </c>
      <c r="D28">
        <v>1</v>
      </c>
      <c r="E28">
        <v>3</v>
      </c>
      <c r="F28" s="116">
        <f>$B$107*($B$71)</f>
        <v>0.5</v>
      </c>
      <c r="G28" s="116">
        <f>$B$109*($B$74)</f>
        <v>0</v>
      </c>
      <c r="H28" s="116">
        <f>$B$107*($B$74)</f>
        <v>0</v>
      </c>
      <c r="I28" s="116">
        <f>$B$109*(0)</f>
        <v>0</v>
      </c>
      <c r="J28" s="28">
        <f t="shared" si="0"/>
        <v>0.5</v>
      </c>
      <c r="K28" s="28">
        <f t="shared" si="1"/>
        <v>0</v>
      </c>
      <c r="L28" s="108">
        <f t="shared" si="4"/>
        <v>1</v>
      </c>
      <c r="M28" s="30">
        <f t="shared" si="2"/>
        <v>0</v>
      </c>
      <c r="N28" s="28">
        <f t="shared" si="5"/>
        <v>0</v>
      </c>
      <c r="O28" s="28">
        <f t="shared" si="6"/>
        <v>0</v>
      </c>
      <c r="P28" s="28">
        <f t="shared" si="3"/>
        <v>0</v>
      </c>
      <c r="Q28" s="116">
        <f>PRODUCT(NodeProb_WLL3!C53:G53)</f>
        <v>2.5884515544453814E-3</v>
      </c>
      <c r="R28" s="116">
        <f t="shared" si="7"/>
        <v>0</v>
      </c>
      <c r="S28" s="295"/>
    </row>
    <row r="29" spans="1:21" x14ac:dyDescent="0.25">
      <c r="A29" s="297"/>
      <c r="B29">
        <v>27</v>
      </c>
      <c r="D29">
        <v>1</v>
      </c>
      <c r="E29">
        <v>3</v>
      </c>
      <c r="F29" s="116">
        <f>$B$107*($B$72)</f>
        <v>0.75</v>
      </c>
      <c r="G29" s="116">
        <f>$B$109*($B$72)</f>
        <v>0.75</v>
      </c>
      <c r="H29" s="116">
        <f>$B$107*($B$74)</f>
        <v>0</v>
      </c>
      <c r="I29" s="116">
        <f>$B$109*($B$74)</f>
        <v>0</v>
      </c>
      <c r="J29" s="28">
        <f t="shared" si="0"/>
        <v>0</v>
      </c>
      <c r="K29" s="28">
        <f t="shared" si="1"/>
        <v>0</v>
      </c>
      <c r="L29" s="108">
        <f t="shared" si="4"/>
        <v>0.5</v>
      </c>
      <c r="M29" s="30">
        <f t="shared" si="2"/>
        <v>0.5</v>
      </c>
      <c r="N29" s="28">
        <f t="shared" si="5"/>
        <v>0.375</v>
      </c>
      <c r="O29" s="28">
        <f t="shared" si="6"/>
        <v>0.375</v>
      </c>
      <c r="P29" s="28">
        <f t="shared" si="3"/>
        <v>0.75</v>
      </c>
      <c r="Q29" s="116">
        <f>PRODUCT(NodeProb_WLL3!C55:G55)</f>
        <v>3.6039210104201101E-2</v>
      </c>
      <c r="R29" s="116">
        <f t="shared" si="7"/>
        <v>2.7029407578150824E-2</v>
      </c>
      <c r="S29" s="295"/>
    </row>
    <row r="30" spans="1:21" x14ac:dyDescent="0.25">
      <c r="A30" s="297"/>
      <c r="B30">
        <v>28</v>
      </c>
      <c r="D30">
        <v>1</v>
      </c>
      <c r="E30">
        <v>3</v>
      </c>
      <c r="F30" s="116">
        <f>$B$107*($B$72)</f>
        <v>0.75</v>
      </c>
      <c r="G30" s="116">
        <f>$B$109*($B$72)</f>
        <v>0.75</v>
      </c>
      <c r="H30" s="116">
        <f>$B$107*($B$74)</f>
        <v>0</v>
      </c>
      <c r="I30" s="116">
        <f>$B$109*($B$74)</f>
        <v>0</v>
      </c>
      <c r="J30" s="28">
        <f t="shared" si="0"/>
        <v>0</v>
      </c>
      <c r="K30" s="28">
        <f t="shared" si="1"/>
        <v>0</v>
      </c>
      <c r="L30" s="108">
        <f t="shared" si="4"/>
        <v>0.5</v>
      </c>
      <c r="M30" s="30">
        <f t="shared" si="2"/>
        <v>0.5</v>
      </c>
      <c r="N30" s="28">
        <f t="shared" si="5"/>
        <v>0.375</v>
      </c>
      <c r="O30" s="28">
        <f t="shared" si="6"/>
        <v>0.375</v>
      </c>
      <c r="P30" s="28">
        <f t="shared" si="3"/>
        <v>0.75</v>
      </c>
      <c r="Q30" s="116">
        <f>PRODUCT(NodeProb_WLL3!C57:G57)</f>
        <v>3.6039210104201101E-2</v>
      </c>
      <c r="R30" s="116">
        <f t="shared" si="7"/>
        <v>2.7029407578150824E-2</v>
      </c>
      <c r="S30" s="295"/>
    </row>
    <row r="31" spans="1:21" x14ac:dyDescent="0.25">
      <c r="A31" s="297"/>
      <c r="B31">
        <v>29</v>
      </c>
      <c r="D31">
        <v>1</v>
      </c>
      <c r="E31">
        <v>3</v>
      </c>
      <c r="F31" s="116">
        <f>$B$107*($B$69)</f>
        <v>0</v>
      </c>
      <c r="G31" s="116">
        <f>$B$109*($B$69)</f>
        <v>0</v>
      </c>
      <c r="H31" s="116">
        <f>$B$107*(0)</f>
        <v>0</v>
      </c>
      <c r="I31" s="116">
        <f>$B$109*(0)</f>
        <v>0</v>
      </c>
      <c r="J31" s="28">
        <f t="shared" si="0"/>
        <v>0</v>
      </c>
      <c r="K31" s="28">
        <f t="shared" si="1"/>
        <v>0</v>
      </c>
      <c r="L31" s="108">
        <f t="shared" si="4"/>
        <v>0.5</v>
      </c>
      <c r="M31" s="30">
        <f t="shared" si="2"/>
        <v>0.5</v>
      </c>
      <c r="N31" s="28">
        <f t="shared" si="5"/>
        <v>0</v>
      </c>
      <c r="O31" s="28">
        <f t="shared" si="6"/>
        <v>0</v>
      </c>
      <c r="P31" s="28">
        <f t="shared" si="3"/>
        <v>0</v>
      </c>
      <c r="Q31" s="116">
        <f>PRODUCT(NodeProb_WLL3!C59:G59)</f>
        <v>0</v>
      </c>
      <c r="R31" s="116">
        <f t="shared" si="7"/>
        <v>0</v>
      </c>
      <c r="S31" s="295"/>
    </row>
    <row r="32" spans="1:21" x14ac:dyDescent="0.25">
      <c r="A32" s="297"/>
      <c r="B32">
        <v>30</v>
      </c>
      <c r="D32">
        <v>1</v>
      </c>
      <c r="E32">
        <v>3</v>
      </c>
      <c r="F32" s="116">
        <f>$B$107*($B$69)</f>
        <v>0</v>
      </c>
      <c r="G32" s="116">
        <f>$B$109*($B$69)</f>
        <v>0</v>
      </c>
      <c r="H32" s="116">
        <f>$B$107*(0)</f>
        <v>0</v>
      </c>
      <c r="I32" s="116">
        <f>$B$109*(0)</f>
        <v>0</v>
      </c>
      <c r="J32" s="28">
        <f t="shared" si="0"/>
        <v>0</v>
      </c>
      <c r="K32" s="28">
        <f t="shared" si="1"/>
        <v>0</v>
      </c>
      <c r="L32" s="108">
        <f t="shared" si="4"/>
        <v>0.5</v>
      </c>
      <c r="M32" s="30">
        <f t="shared" si="2"/>
        <v>0.5</v>
      </c>
      <c r="N32" s="28">
        <f t="shared" si="5"/>
        <v>0</v>
      </c>
      <c r="O32" s="28">
        <f t="shared" si="6"/>
        <v>0</v>
      </c>
      <c r="P32" s="28">
        <f t="shared" si="3"/>
        <v>0</v>
      </c>
      <c r="Q32" s="116">
        <f>PRODUCT(NodeProb_WLL3!C61:G61)</f>
        <v>0</v>
      </c>
      <c r="R32" s="116">
        <f t="shared" si="7"/>
        <v>0</v>
      </c>
      <c r="S32" s="295"/>
    </row>
    <row r="33" spans="1:21" x14ac:dyDescent="0.25">
      <c r="A33" s="297"/>
      <c r="B33">
        <v>31</v>
      </c>
      <c r="D33" s="119">
        <v>1</v>
      </c>
      <c r="E33">
        <v>3</v>
      </c>
      <c r="F33" s="116">
        <f>$B$107*($B$74)</f>
        <v>0</v>
      </c>
      <c r="G33" s="116">
        <f>$B$109*($B$71)</f>
        <v>0.5</v>
      </c>
      <c r="H33" s="116">
        <f>$B$107*(0)</f>
        <v>0</v>
      </c>
      <c r="I33" s="116">
        <f>$B$109*($B$74)</f>
        <v>0</v>
      </c>
      <c r="J33" s="28">
        <f t="shared" si="0"/>
        <v>0</v>
      </c>
      <c r="K33" s="28">
        <f t="shared" si="1"/>
        <v>0.5</v>
      </c>
      <c r="L33" s="108">
        <f t="shared" si="4"/>
        <v>0</v>
      </c>
      <c r="M33" s="30">
        <f t="shared" si="2"/>
        <v>1</v>
      </c>
      <c r="N33" s="28">
        <f t="shared" si="5"/>
        <v>0</v>
      </c>
      <c r="O33" s="28">
        <f t="shared" si="6"/>
        <v>0</v>
      </c>
      <c r="P33" s="28">
        <f t="shared" si="3"/>
        <v>0</v>
      </c>
      <c r="Q33" s="116">
        <f>PRODUCT(NodeProb_WLL3!C63:G63)</f>
        <v>5.070167638067484E-2</v>
      </c>
      <c r="R33" s="116">
        <f t="shared" si="7"/>
        <v>0</v>
      </c>
      <c r="S33" s="295"/>
    </row>
    <row r="34" spans="1:21" x14ac:dyDescent="0.25">
      <c r="A34" s="297"/>
      <c r="B34">
        <v>32</v>
      </c>
      <c r="D34" s="119">
        <v>1</v>
      </c>
      <c r="E34">
        <v>3</v>
      </c>
      <c r="F34" s="116">
        <f>$B$107*($B$73)</f>
        <v>0.16666666666666666</v>
      </c>
      <c r="G34" s="116">
        <f>$B$109*($B$68)</f>
        <v>0.5</v>
      </c>
      <c r="H34" s="116">
        <f>$B$107*(0)</f>
        <v>0</v>
      </c>
      <c r="I34" s="116">
        <f>$B$109*($B$73)</f>
        <v>0.16666666666666666</v>
      </c>
      <c r="J34" s="28">
        <f t="shared" si="0"/>
        <v>0</v>
      </c>
      <c r="K34" s="28">
        <f t="shared" si="1"/>
        <v>0.33333333333333337</v>
      </c>
      <c r="L34" s="108">
        <f t="shared" si="4"/>
        <v>0.24999999999999994</v>
      </c>
      <c r="M34" s="30">
        <f t="shared" si="2"/>
        <v>0.75</v>
      </c>
      <c r="N34" s="28">
        <f t="shared" si="5"/>
        <v>4.1666666666666657E-2</v>
      </c>
      <c r="O34" s="28">
        <f t="shared" si="6"/>
        <v>8.3333333333333329E-2</v>
      </c>
      <c r="P34" s="28">
        <f t="shared" si="3"/>
        <v>0.12499999999999999</v>
      </c>
      <c r="Q34" s="116">
        <f>PRODUCT(NodeProb_WLL3!C65:G65)</f>
        <v>5.9920162995342988E-2</v>
      </c>
      <c r="R34" s="116">
        <f t="shared" si="7"/>
        <v>7.4900203744178726E-3</v>
      </c>
      <c r="S34" s="296"/>
    </row>
    <row r="35" spans="1:21" x14ac:dyDescent="0.25">
      <c r="A35" s="297" t="s">
        <v>56</v>
      </c>
      <c r="B35" s="115">
        <v>33</v>
      </c>
      <c r="C35" s="115"/>
      <c r="D35" s="115">
        <v>1</v>
      </c>
      <c r="E35" s="115">
        <v>3</v>
      </c>
      <c r="F35" s="222">
        <f>$B$107*($L$3*1+$M$3*1)</f>
        <v>1</v>
      </c>
      <c r="G35" s="117">
        <f>$B$109*($L$4*$B$71+$M$4*$B$72)</f>
        <v>0.5</v>
      </c>
      <c r="H35" s="117">
        <f>$B$107*($L$4*$B$71+$M$4*$B$72)</f>
        <v>0.5</v>
      </c>
      <c r="I35" s="223">
        <f>$B$109*($L$3*$B$69+$M$3*$B$73)</f>
        <v>4.1666666666666664E-2</v>
      </c>
      <c r="J35" s="28">
        <f t="shared" si="0"/>
        <v>0.54166666666666674</v>
      </c>
      <c r="K35" s="28">
        <f t="shared" si="1"/>
        <v>4.1666666666666664E-2</v>
      </c>
      <c r="L35" s="108">
        <f t="shared" si="4"/>
        <v>0.54166666666666674</v>
      </c>
      <c r="M35" s="30">
        <f t="shared" si="2"/>
        <v>0.45833333333333326</v>
      </c>
      <c r="N35" s="28">
        <f t="shared" si="5"/>
        <v>0.22916666666666666</v>
      </c>
      <c r="O35" s="28">
        <f t="shared" si="6"/>
        <v>0.21006944444444442</v>
      </c>
      <c r="P35" s="28">
        <f t="shared" si="3"/>
        <v>0.43923611111111105</v>
      </c>
      <c r="Q35" s="117">
        <f>PRODUCT(NodeProb_WLL3!D3:G3)</f>
        <v>6.729974041557997E-2</v>
      </c>
      <c r="R35" s="117">
        <f t="shared" si="7"/>
        <v>2.9560476258926615E-2</v>
      </c>
      <c r="S35" s="298">
        <f>SUM(R35:R50)</f>
        <v>0.52883359178683331</v>
      </c>
      <c r="T35" s="115"/>
      <c r="U35" s="115"/>
    </row>
    <row r="36" spans="1:21" x14ac:dyDescent="0.25">
      <c r="A36" s="297"/>
      <c r="B36">
        <v>34</v>
      </c>
      <c r="D36" s="119">
        <v>1</v>
      </c>
      <c r="E36">
        <v>3</v>
      </c>
      <c r="F36" s="224">
        <f>$B$107*($L$5*$B$72+$M$5*$B$72)</f>
        <v>0.75</v>
      </c>
      <c r="G36" s="221">
        <f>$B$109*($L$6*$B$72+$M$6*$B$72)</f>
        <v>0.75</v>
      </c>
      <c r="H36" s="221">
        <f>$B$107*($L$6*$B$74+$M$6*$B$74)</f>
        <v>0</v>
      </c>
      <c r="I36" s="225">
        <f>$B$109*($L$5*$B$74+$M$5*$B$74)</f>
        <v>0</v>
      </c>
      <c r="J36" s="28">
        <f t="shared" si="0"/>
        <v>0</v>
      </c>
      <c r="K36" s="28">
        <f t="shared" si="1"/>
        <v>0</v>
      </c>
      <c r="L36" s="108">
        <f t="shared" si="4"/>
        <v>0.5</v>
      </c>
      <c r="M36" s="30">
        <f t="shared" si="2"/>
        <v>0.5</v>
      </c>
      <c r="N36" s="28">
        <f t="shared" si="5"/>
        <v>0.375</v>
      </c>
      <c r="O36" s="28">
        <f t="shared" si="6"/>
        <v>0.375</v>
      </c>
      <c r="P36" s="28">
        <f t="shared" si="3"/>
        <v>0.75</v>
      </c>
      <c r="Q36" s="116">
        <f>PRODUCT(NodeProb_WLL3!D7:G7)</f>
        <v>7.2078420208402202E-2</v>
      </c>
      <c r="R36" s="116">
        <f t="shared" si="7"/>
        <v>5.4058815156301648E-2</v>
      </c>
      <c r="S36" s="295"/>
    </row>
    <row r="37" spans="1:21" x14ac:dyDescent="0.25">
      <c r="A37" s="297"/>
      <c r="B37">
        <v>35</v>
      </c>
      <c r="D37" s="119">
        <v>1</v>
      </c>
      <c r="E37">
        <v>3</v>
      </c>
      <c r="F37" s="224">
        <f>$B$107*($L$7*1+$M$7*1)</f>
        <v>1</v>
      </c>
      <c r="G37" s="221">
        <f>$B$109*($L$8*1+$M$8*1)</f>
        <v>1</v>
      </c>
      <c r="H37" s="221">
        <f>$B$107*($L$8*$B$68+$M$8*$B$68)</f>
        <v>0.5</v>
      </c>
      <c r="I37" s="225">
        <f>$B$109*($L$7*$B$68+$M$7*$B$68)</f>
        <v>0.5</v>
      </c>
      <c r="J37" s="28">
        <f t="shared" si="0"/>
        <v>0.5</v>
      </c>
      <c r="K37" s="28">
        <f t="shared" si="1"/>
        <v>0.5</v>
      </c>
      <c r="L37" s="108">
        <f t="shared" si="4"/>
        <v>0.5</v>
      </c>
      <c r="M37" s="30">
        <f t="shared" si="2"/>
        <v>0.5</v>
      </c>
      <c r="N37" s="28">
        <f t="shared" si="5"/>
        <v>0.25</v>
      </c>
      <c r="O37" s="28">
        <f t="shared" si="6"/>
        <v>0.25</v>
      </c>
      <c r="P37" s="28">
        <f t="shared" si="3"/>
        <v>0.5</v>
      </c>
      <c r="Q37" s="116">
        <f>PRODUCT(NodeProb_WLL3!D11:G11)</f>
        <v>0</v>
      </c>
      <c r="R37" s="116">
        <f t="shared" si="7"/>
        <v>0</v>
      </c>
      <c r="S37" s="295"/>
    </row>
    <row r="38" spans="1:21" x14ac:dyDescent="0.25">
      <c r="A38" s="297"/>
      <c r="B38" s="1">
        <v>36</v>
      </c>
      <c r="C38" s="1"/>
      <c r="D38" s="121">
        <v>1</v>
      </c>
      <c r="E38" s="1">
        <v>3</v>
      </c>
      <c r="F38" s="226">
        <f>$B$107*($L$9*$B$72+$M$9*$B$71)</f>
        <v>0.5</v>
      </c>
      <c r="G38" s="118">
        <f>$B$109*($L$10*1+$M$10*1)</f>
        <v>1</v>
      </c>
      <c r="H38" s="118">
        <f>$B$107*($L$10*$B$73+$M$10*$B$69)</f>
        <v>4.1666666666666657E-2</v>
      </c>
      <c r="I38" s="227">
        <f>$B$109*($L$9*$B$72+$M$9*$B$71)</f>
        <v>0.5</v>
      </c>
      <c r="J38" s="28">
        <f t="shared" si="0"/>
        <v>4.1666666666666657E-2</v>
      </c>
      <c r="K38" s="28">
        <f t="shared" si="1"/>
        <v>0.54166666666666663</v>
      </c>
      <c r="L38" s="108">
        <f t="shared" si="4"/>
        <v>0.45833333333333337</v>
      </c>
      <c r="M38" s="30">
        <f t="shared" si="2"/>
        <v>0.54166666666666663</v>
      </c>
      <c r="N38" s="28">
        <f t="shared" si="5"/>
        <v>0.21006944444444448</v>
      </c>
      <c r="O38" s="28">
        <f t="shared" si="6"/>
        <v>0.22916666666666669</v>
      </c>
      <c r="P38" s="28">
        <f t="shared" si="3"/>
        <v>0.43923611111111116</v>
      </c>
      <c r="Q38" s="118">
        <f>PRODUCT(NodeProb_WLL3!D15:G15)</f>
        <v>0.11062183937601783</v>
      </c>
      <c r="R38" s="118">
        <f t="shared" si="7"/>
        <v>4.8589106531480061E-2</v>
      </c>
      <c r="S38" s="295"/>
      <c r="T38" s="1"/>
      <c r="U38" s="1"/>
    </row>
    <row r="39" spans="1:21" x14ac:dyDescent="0.25">
      <c r="A39" s="297"/>
      <c r="B39">
        <v>37</v>
      </c>
      <c r="D39">
        <v>1</v>
      </c>
      <c r="E39">
        <v>4</v>
      </c>
      <c r="F39" s="222">
        <f>$B$107*($L$11*1+$M$11*1)</f>
        <v>1</v>
      </c>
      <c r="G39" s="117">
        <f>$B$110*($L$12*$B$71+$M$12*$B$72)</f>
        <v>0.5</v>
      </c>
      <c r="H39" s="117">
        <f>$B$107*($L$12*$B$71+$M$12*$B$72)</f>
        <v>0.5</v>
      </c>
      <c r="I39" s="223">
        <f>$B$110*($L$11*$B$69+$M$11*$B$73)</f>
        <v>4.1666666666666664E-2</v>
      </c>
      <c r="J39" s="28">
        <f t="shared" si="0"/>
        <v>0.54166666666666674</v>
      </c>
      <c r="K39" s="28">
        <f t="shared" si="1"/>
        <v>4.1666666666666664E-2</v>
      </c>
      <c r="L39" s="108">
        <f t="shared" si="4"/>
        <v>0.54166666666666674</v>
      </c>
      <c r="M39" s="30">
        <f t="shared" si="2"/>
        <v>0.45833333333333326</v>
      </c>
      <c r="N39" s="28">
        <f t="shared" si="5"/>
        <v>0.22916666666666666</v>
      </c>
      <c r="O39" s="28">
        <f t="shared" si="6"/>
        <v>0.21006944444444442</v>
      </c>
      <c r="P39" s="28">
        <f t="shared" si="3"/>
        <v>0.43923611111111105</v>
      </c>
      <c r="Q39" s="116">
        <f>PRODUCT(NodeProb_WLL3!D19:G19)</f>
        <v>6.729974041557997E-2</v>
      </c>
      <c r="R39" s="116">
        <f t="shared" si="7"/>
        <v>2.9560476258926615E-2</v>
      </c>
      <c r="S39" s="295"/>
    </row>
    <row r="40" spans="1:21" x14ac:dyDescent="0.25">
      <c r="A40" s="297"/>
      <c r="B40">
        <v>38</v>
      </c>
      <c r="D40" s="119">
        <v>1</v>
      </c>
      <c r="E40">
        <v>4</v>
      </c>
      <c r="F40" s="224">
        <f>$B$107*($L$13*$B$72+$M$13*$B$72)</f>
        <v>0.75</v>
      </c>
      <c r="G40" s="221">
        <f>$B$110*($L$14*$B$72+$M$14*$B$72)</f>
        <v>0.75</v>
      </c>
      <c r="H40" s="221">
        <f>$B$107*($L$14*$B$74+$M$14*$B$74)</f>
        <v>0</v>
      </c>
      <c r="I40" s="225">
        <f>$B$110*($L$13*$B$74+$M$13*$B$74)</f>
        <v>0</v>
      </c>
      <c r="J40" s="28">
        <f t="shared" si="0"/>
        <v>0</v>
      </c>
      <c r="K40" s="28">
        <f t="shared" si="1"/>
        <v>0</v>
      </c>
      <c r="L40" s="108">
        <f t="shared" si="4"/>
        <v>0.5</v>
      </c>
      <c r="M40" s="30">
        <f t="shared" si="2"/>
        <v>0.5</v>
      </c>
      <c r="N40" s="28">
        <f t="shared" si="5"/>
        <v>0.375</v>
      </c>
      <c r="O40" s="28">
        <f t="shared" si="6"/>
        <v>0.375</v>
      </c>
      <c r="P40" s="28">
        <f t="shared" si="3"/>
        <v>0.75</v>
      </c>
      <c r="Q40" s="116">
        <f>PRODUCT(NodeProb_WLL3!D23:G23)</f>
        <v>7.2078420208402202E-2</v>
      </c>
      <c r="R40" s="116">
        <f t="shared" si="7"/>
        <v>5.4058815156301648E-2</v>
      </c>
      <c r="S40" s="295"/>
    </row>
    <row r="41" spans="1:21" x14ac:dyDescent="0.25">
      <c r="A41" s="297"/>
      <c r="B41">
        <v>39</v>
      </c>
      <c r="D41" s="119">
        <v>1</v>
      </c>
      <c r="E41">
        <v>4</v>
      </c>
      <c r="F41" s="224">
        <f>$B$107*($L$15*1+$M$15*1)</f>
        <v>1</v>
      </c>
      <c r="G41" s="221">
        <f>$B$110*($L$16*1+$M$16*1)</f>
        <v>1</v>
      </c>
      <c r="H41" s="221">
        <f>$B$107*($L$16*$B$68+$M$16*$B$68)</f>
        <v>0.5</v>
      </c>
      <c r="I41" s="225">
        <f>$B$110*($L$15*$B$68+$M$15*$B$68)</f>
        <v>0.5</v>
      </c>
      <c r="J41" s="28">
        <f t="shared" si="0"/>
        <v>0.5</v>
      </c>
      <c r="K41" s="28">
        <f t="shared" si="1"/>
        <v>0.5</v>
      </c>
      <c r="L41" s="108">
        <f t="shared" si="4"/>
        <v>0.5</v>
      </c>
      <c r="M41" s="30">
        <f t="shared" si="2"/>
        <v>0.5</v>
      </c>
      <c r="N41" s="28">
        <f t="shared" si="5"/>
        <v>0.25</v>
      </c>
      <c r="O41" s="28">
        <f t="shared" si="6"/>
        <v>0.25</v>
      </c>
      <c r="P41" s="28">
        <f t="shared" si="3"/>
        <v>0.5</v>
      </c>
      <c r="Q41" s="116">
        <f>PRODUCT(NodeProb_WLL3!D27:G27)</f>
        <v>0</v>
      </c>
      <c r="R41" s="116">
        <f t="shared" si="7"/>
        <v>0</v>
      </c>
      <c r="S41" s="295"/>
    </row>
    <row r="42" spans="1:21" x14ac:dyDescent="0.25">
      <c r="A42" s="297"/>
      <c r="B42" s="1">
        <v>40</v>
      </c>
      <c r="C42" s="1"/>
      <c r="D42" s="121">
        <v>1</v>
      </c>
      <c r="E42" s="1">
        <v>4</v>
      </c>
      <c r="F42" s="226">
        <f>$B$107*($L$17*$B$72+$M$17*$B$71)</f>
        <v>0.5</v>
      </c>
      <c r="G42" s="118">
        <f>$B$110*($L$18*1+$M$18*1)</f>
        <v>1</v>
      </c>
      <c r="H42" s="118">
        <f>$B$107*($L$18*$B$73+$M$18*$B$69)</f>
        <v>4.1666666666666657E-2</v>
      </c>
      <c r="I42" s="227">
        <f>$B$110*($L$17*$B$72+$M$17*$B$71)</f>
        <v>0.5</v>
      </c>
      <c r="J42" s="28">
        <f t="shared" si="0"/>
        <v>4.1666666666666657E-2</v>
      </c>
      <c r="K42" s="28">
        <f t="shared" si="1"/>
        <v>0.54166666666666663</v>
      </c>
      <c r="L42" s="108">
        <f t="shared" si="4"/>
        <v>0.45833333333333337</v>
      </c>
      <c r="M42" s="30">
        <f t="shared" si="2"/>
        <v>0.54166666666666663</v>
      </c>
      <c r="N42" s="28">
        <f t="shared" si="5"/>
        <v>0.21006944444444448</v>
      </c>
      <c r="O42" s="28">
        <f t="shared" si="6"/>
        <v>0.22916666666666669</v>
      </c>
      <c r="P42" s="28">
        <f t="shared" si="3"/>
        <v>0.43923611111111116</v>
      </c>
      <c r="Q42" s="118">
        <f>PRODUCT(NodeProb_WLL3!D31:G31)</f>
        <v>0.11062183937601783</v>
      </c>
      <c r="R42" s="118">
        <f t="shared" si="7"/>
        <v>4.8589106531480061E-2</v>
      </c>
      <c r="S42" s="295"/>
      <c r="T42" s="1"/>
      <c r="U42" s="1"/>
    </row>
    <row r="43" spans="1:21" x14ac:dyDescent="0.25">
      <c r="A43" s="297"/>
      <c r="B43">
        <v>41</v>
      </c>
      <c r="D43">
        <v>2</v>
      </c>
      <c r="E43" s="115">
        <v>3</v>
      </c>
      <c r="F43" s="222">
        <f>$B$108*($L$19*1+$M$19*1)</f>
        <v>1</v>
      </c>
      <c r="G43" s="117">
        <f>$B$109*($L$20*$B$71+$M$20*$B$72)</f>
        <v>0.5</v>
      </c>
      <c r="H43" s="117">
        <f>$B$108*($L$20*$B$71+$M$20*$B$72)</f>
        <v>0.5</v>
      </c>
      <c r="I43" s="223">
        <f>$B$109*($L$19*$B$69+$M$19*$B$73)</f>
        <v>4.1666666666666664E-2</v>
      </c>
      <c r="J43" s="28">
        <f t="shared" si="0"/>
        <v>0.54166666666666674</v>
      </c>
      <c r="K43" s="28">
        <f t="shared" si="1"/>
        <v>4.1666666666666664E-2</v>
      </c>
      <c r="L43" s="108">
        <f t="shared" si="4"/>
        <v>0.54166666666666674</v>
      </c>
      <c r="M43" s="30">
        <f t="shared" si="2"/>
        <v>0.45833333333333326</v>
      </c>
      <c r="N43" s="28">
        <f t="shared" si="5"/>
        <v>0.22916666666666666</v>
      </c>
      <c r="O43" s="28">
        <f t="shared" si="6"/>
        <v>0.21006944444444442</v>
      </c>
      <c r="P43" s="28">
        <f t="shared" si="3"/>
        <v>0.43923611111111105</v>
      </c>
      <c r="Q43" s="116">
        <f>PRODUCT(NodeProb_WLL3!D35:G35)</f>
        <v>6.729974041557997E-2</v>
      </c>
      <c r="R43" s="116">
        <f t="shared" si="7"/>
        <v>2.9560476258926615E-2</v>
      </c>
      <c r="S43" s="295"/>
    </row>
    <row r="44" spans="1:21" x14ac:dyDescent="0.25">
      <c r="A44" s="297"/>
      <c r="B44">
        <v>42</v>
      </c>
      <c r="D44" s="119">
        <v>2</v>
      </c>
      <c r="E44">
        <v>3</v>
      </c>
      <c r="F44" s="224">
        <f>$B$108*($L$21*$B$72+$M$21*$B$72)</f>
        <v>0.75</v>
      </c>
      <c r="G44" s="221">
        <f>$B$109*($L$22*$B$72+$M$22*$B$72)</f>
        <v>0.75</v>
      </c>
      <c r="H44" s="221">
        <f>$B$108*($L$22*$B$74+$M$22*$B$74)</f>
        <v>0</v>
      </c>
      <c r="I44" s="225">
        <f>$B$109*($L$21*$B$74+$M$21*$B$74)</f>
        <v>0</v>
      </c>
      <c r="J44" s="28">
        <f t="shared" si="0"/>
        <v>0</v>
      </c>
      <c r="K44" s="28">
        <f t="shared" si="1"/>
        <v>0</v>
      </c>
      <c r="L44" s="108">
        <f t="shared" si="4"/>
        <v>0.5</v>
      </c>
      <c r="M44" s="30">
        <f t="shared" si="2"/>
        <v>0.5</v>
      </c>
      <c r="N44" s="28">
        <f t="shared" si="5"/>
        <v>0.375</v>
      </c>
      <c r="O44" s="28">
        <f t="shared" si="6"/>
        <v>0.375</v>
      </c>
      <c r="P44" s="28">
        <f t="shared" si="3"/>
        <v>0.75</v>
      </c>
      <c r="Q44" s="116">
        <f>PRODUCT(NodeProb_WLL3!D39:G39)</f>
        <v>7.2078420208402202E-2</v>
      </c>
      <c r="R44" s="116">
        <f t="shared" si="7"/>
        <v>5.4058815156301648E-2</v>
      </c>
      <c r="S44" s="295"/>
    </row>
    <row r="45" spans="1:21" x14ac:dyDescent="0.25">
      <c r="A45" s="297"/>
      <c r="B45">
        <v>43</v>
      </c>
      <c r="D45" s="119">
        <v>2</v>
      </c>
      <c r="E45">
        <v>3</v>
      </c>
      <c r="F45" s="224">
        <f>$B$108*($L$23*1+$M$23*1)</f>
        <v>1</v>
      </c>
      <c r="G45" s="221">
        <f>$B$109*($L$24*1+$M$24*1)</f>
        <v>1</v>
      </c>
      <c r="H45" s="221">
        <f>$B$108*($L$24*$B$68+$M$24*$B$68)</f>
        <v>0.5</v>
      </c>
      <c r="I45" s="225">
        <f>$B$109*($L$23*$B$68+$M$23*$B$68)</f>
        <v>0.5</v>
      </c>
      <c r="J45" s="28">
        <f t="shared" si="0"/>
        <v>0.5</v>
      </c>
      <c r="K45" s="28">
        <f t="shared" si="1"/>
        <v>0.5</v>
      </c>
      <c r="L45" s="108">
        <f t="shared" si="4"/>
        <v>0.5</v>
      </c>
      <c r="M45" s="30">
        <f t="shared" si="2"/>
        <v>0.5</v>
      </c>
      <c r="N45" s="28">
        <f t="shared" si="5"/>
        <v>0.25</v>
      </c>
      <c r="O45" s="28">
        <f t="shared" si="6"/>
        <v>0.25</v>
      </c>
      <c r="P45" s="28">
        <f t="shared" si="3"/>
        <v>0.5</v>
      </c>
      <c r="Q45" s="116">
        <f>PRODUCT(NodeProb_WLL3!D43:G43)</f>
        <v>0</v>
      </c>
      <c r="R45" s="116">
        <f t="shared" si="7"/>
        <v>0</v>
      </c>
      <c r="S45" s="295"/>
    </row>
    <row r="46" spans="1:21" x14ac:dyDescent="0.25">
      <c r="A46" s="297"/>
      <c r="B46">
        <v>44</v>
      </c>
      <c r="D46" s="119">
        <v>2</v>
      </c>
      <c r="E46" s="1">
        <v>3</v>
      </c>
      <c r="F46" s="226">
        <f>$B$108*($L$25*$B$72+$M$25*$B$71)</f>
        <v>0.5</v>
      </c>
      <c r="G46" s="118">
        <f>$B$109*($L$26*1+$M$26*1)</f>
        <v>1</v>
      </c>
      <c r="H46" s="118">
        <f>$B$108*($L$26*$B$73+$M$26*$B$69)</f>
        <v>4.1666666666666657E-2</v>
      </c>
      <c r="I46" s="227">
        <f>$B$109*($L$25*$B$72+$M$25*$B$71)</f>
        <v>0.5</v>
      </c>
      <c r="J46" s="28">
        <f t="shared" si="0"/>
        <v>4.1666666666666657E-2</v>
      </c>
      <c r="K46" s="28">
        <f t="shared" si="1"/>
        <v>0.54166666666666663</v>
      </c>
      <c r="L46" s="108">
        <f t="shared" si="4"/>
        <v>0.45833333333333337</v>
      </c>
      <c r="M46" s="30">
        <f t="shared" si="2"/>
        <v>0.54166666666666663</v>
      </c>
      <c r="N46" s="28">
        <f t="shared" si="5"/>
        <v>0.21006944444444448</v>
      </c>
      <c r="O46" s="28">
        <f t="shared" si="6"/>
        <v>0.22916666666666669</v>
      </c>
      <c r="P46" s="28">
        <f t="shared" si="3"/>
        <v>0.43923611111111116</v>
      </c>
      <c r="Q46" s="118">
        <f>PRODUCT(NodeProb_WLL3!D47:G47)</f>
        <v>0.11062183937601783</v>
      </c>
      <c r="R46" s="116">
        <f t="shared" si="7"/>
        <v>4.8589106531480061E-2</v>
      </c>
      <c r="S46" s="295"/>
    </row>
    <row r="47" spans="1:21" x14ac:dyDescent="0.25">
      <c r="A47" s="297"/>
      <c r="B47" s="115">
        <v>45</v>
      </c>
      <c r="C47" s="115"/>
      <c r="D47" s="115">
        <v>2</v>
      </c>
      <c r="E47">
        <v>4</v>
      </c>
      <c r="F47" s="222">
        <f>$B$108*($L$27*1+$M$27*1)</f>
        <v>1</v>
      </c>
      <c r="G47" s="117">
        <f>$B$110*($L$28*$B$71+$M$28*$B$72)</f>
        <v>0.5</v>
      </c>
      <c r="H47" s="117">
        <f>$B$108*($L$28*$B$71+$M$28*$B$72)</f>
        <v>0.5</v>
      </c>
      <c r="I47" s="223">
        <f>$B$110*($L$27*$B$69+$M$27*$B$73)</f>
        <v>4.1666666666666664E-2</v>
      </c>
      <c r="J47" s="28">
        <f t="shared" si="0"/>
        <v>0.54166666666666674</v>
      </c>
      <c r="K47" s="28">
        <f t="shared" si="1"/>
        <v>4.1666666666666664E-2</v>
      </c>
      <c r="L47" s="108">
        <f t="shared" si="4"/>
        <v>0.54166666666666674</v>
      </c>
      <c r="M47" s="30">
        <f t="shared" si="2"/>
        <v>0.45833333333333326</v>
      </c>
      <c r="N47" s="28">
        <f t="shared" si="5"/>
        <v>0.22916666666666666</v>
      </c>
      <c r="O47" s="28">
        <f t="shared" si="6"/>
        <v>0.21006944444444442</v>
      </c>
      <c r="P47" s="28">
        <f t="shared" si="3"/>
        <v>0.43923611111111105</v>
      </c>
      <c r="Q47" s="116">
        <f>PRODUCT(NodeProb_WLL3!D51:G51)</f>
        <v>6.729974041557997E-2</v>
      </c>
      <c r="R47" s="117">
        <f t="shared" si="7"/>
        <v>2.9560476258926615E-2</v>
      </c>
      <c r="S47" s="295"/>
      <c r="T47" s="115"/>
      <c r="U47" s="115"/>
    </row>
    <row r="48" spans="1:21" x14ac:dyDescent="0.25">
      <c r="A48" s="297"/>
      <c r="B48">
        <v>46</v>
      </c>
      <c r="D48" s="119">
        <v>2</v>
      </c>
      <c r="E48">
        <v>4</v>
      </c>
      <c r="F48" s="224">
        <f>$B$108*($L$29*$B$72+$M$29*$B$72)</f>
        <v>0.75</v>
      </c>
      <c r="G48" s="221">
        <f>$B$110*($L$30*$B$72+$M$30*$B$72)</f>
        <v>0.75</v>
      </c>
      <c r="H48" s="221">
        <f>$B$108*($L$30*$B$74+$M$30*$B$74)</f>
        <v>0</v>
      </c>
      <c r="I48" s="225">
        <f>$B$110*($L$29*$B$74+$M$29*$B$74)</f>
        <v>0</v>
      </c>
      <c r="J48" s="28">
        <f t="shared" si="0"/>
        <v>0</v>
      </c>
      <c r="K48" s="28">
        <f t="shared" si="1"/>
        <v>0</v>
      </c>
      <c r="L48" s="108">
        <f t="shared" si="4"/>
        <v>0.5</v>
      </c>
      <c r="M48" s="30">
        <f t="shared" si="2"/>
        <v>0.5</v>
      </c>
      <c r="N48" s="28">
        <f t="shared" si="5"/>
        <v>0.375</v>
      </c>
      <c r="O48" s="28">
        <f t="shared" si="6"/>
        <v>0.375</v>
      </c>
      <c r="P48" s="28">
        <f t="shared" si="3"/>
        <v>0.75</v>
      </c>
      <c r="Q48" s="116">
        <f>PRODUCT(NodeProb_WLL3!D55:G55)</f>
        <v>7.2078420208402202E-2</v>
      </c>
      <c r="R48" s="116">
        <f t="shared" si="7"/>
        <v>5.4058815156301648E-2</v>
      </c>
      <c r="S48" s="295"/>
    </row>
    <row r="49" spans="1:21" x14ac:dyDescent="0.25">
      <c r="A49" s="297"/>
      <c r="B49">
        <v>47</v>
      </c>
      <c r="D49" s="119">
        <v>2</v>
      </c>
      <c r="E49">
        <v>4</v>
      </c>
      <c r="F49" s="224">
        <f>$B$108*($L$31*1+$M$31*1)</f>
        <v>1</v>
      </c>
      <c r="G49" s="221">
        <f>$B$110*($L$32*1+$M$32*1)</f>
        <v>1</v>
      </c>
      <c r="H49" s="221">
        <f>$B$108*($L$32*$B$68+$M$32*$B$68)</f>
        <v>0.5</v>
      </c>
      <c r="I49" s="225">
        <f>$B$110*($L$31*$B$68+$M$31*$B$68)</f>
        <v>0.5</v>
      </c>
      <c r="J49" s="28">
        <f t="shared" si="0"/>
        <v>0.5</v>
      </c>
      <c r="K49" s="28">
        <f t="shared" si="1"/>
        <v>0.5</v>
      </c>
      <c r="L49" s="108">
        <f t="shared" si="4"/>
        <v>0.5</v>
      </c>
      <c r="M49" s="30">
        <f t="shared" si="2"/>
        <v>0.5</v>
      </c>
      <c r="N49" s="28">
        <f t="shared" si="5"/>
        <v>0.25</v>
      </c>
      <c r="O49" s="28">
        <f t="shared" si="6"/>
        <v>0.25</v>
      </c>
      <c r="P49" s="28">
        <f t="shared" si="3"/>
        <v>0.5</v>
      </c>
      <c r="Q49" s="116">
        <f>PRODUCT(NodeProb_WLL3!D59:G59)</f>
        <v>0</v>
      </c>
      <c r="R49" s="116">
        <f t="shared" si="7"/>
        <v>0</v>
      </c>
      <c r="S49" s="295"/>
    </row>
    <row r="50" spans="1:21" x14ac:dyDescent="0.25">
      <c r="A50" s="297"/>
      <c r="B50">
        <v>48</v>
      </c>
      <c r="D50" s="119">
        <v>2</v>
      </c>
      <c r="E50" s="1">
        <v>4</v>
      </c>
      <c r="F50" s="226">
        <f>$B$108*($L$33*$B$72+$M$33*$B$71)</f>
        <v>0.5</v>
      </c>
      <c r="G50" s="118">
        <f>$B$110*($L$34*1+$M$34*1)</f>
        <v>1</v>
      </c>
      <c r="H50" s="118">
        <f>$B$108*($L$34*$B$73+$M$34*$B$69)</f>
        <v>4.1666666666666657E-2</v>
      </c>
      <c r="I50" s="227">
        <f>$B$110*($L$33*$B$72+$M$33*$B$71)</f>
        <v>0.5</v>
      </c>
      <c r="J50" s="28">
        <f t="shared" si="0"/>
        <v>4.1666666666666657E-2</v>
      </c>
      <c r="K50" s="28">
        <f t="shared" si="1"/>
        <v>0.54166666666666663</v>
      </c>
      <c r="L50" s="108">
        <f t="shared" si="4"/>
        <v>0.45833333333333337</v>
      </c>
      <c r="M50" s="30">
        <f t="shared" si="2"/>
        <v>0.54166666666666663</v>
      </c>
      <c r="N50" s="28">
        <f t="shared" si="5"/>
        <v>0.21006944444444448</v>
      </c>
      <c r="O50" s="28">
        <f t="shared" si="6"/>
        <v>0.22916666666666669</v>
      </c>
      <c r="P50" s="28">
        <f t="shared" si="3"/>
        <v>0.43923611111111116</v>
      </c>
      <c r="Q50" s="116">
        <f>PRODUCT(NodeProb_WLL3!D63:G63)</f>
        <v>0.11062183937601783</v>
      </c>
      <c r="R50" s="116">
        <f t="shared" si="7"/>
        <v>4.8589106531480061E-2</v>
      </c>
      <c r="S50" s="296"/>
    </row>
    <row r="51" spans="1:21" x14ac:dyDescent="0.25">
      <c r="A51" s="292" t="s">
        <v>57</v>
      </c>
      <c r="B51" s="115">
        <v>49</v>
      </c>
      <c r="C51" s="115"/>
      <c r="D51" s="115">
        <v>1</v>
      </c>
      <c r="E51" s="115">
        <v>4</v>
      </c>
      <c r="F51" s="224">
        <f>$J$35</f>
        <v>0.54166666666666674</v>
      </c>
      <c r="G51" s="221">
        <f>$L$36*$K$5+$M$36*$K$6</f>
        <v>0</v>
      </c>
      <c r="H51" s="221">
        <f>$J$36</f>
        <v>0</v>
      </c>
      <c r="I51" s="225">
        <f>$L$35*$K$3+$M$35*$K$4</f>
        <v>0</v>
      </c>
      <c r="J51" s="28">
        <f t="shared" si="0"/>
        <v>0.54166666666666674</v>
      </c>
      <c r="K51" s="28">
        <f t="shared" si="1"/>
        <v>0</v>
      </c>
      <c r="L51" s="108">
        <f t="shared" si="4"/>
        <v>1</v>
      </c>
      <c r="M51" s="30">
        <f t="shared" si="2"/>
        <v>0</v>
      </c>
      <c r="N51" s="28">
        <f t="shared" si="5"/>
        <v>0</v>
      </c>
      <c r="O51" s="28">
        <f t="shared" si="6"/>
        <v>0</v>
      </c>
      <c r="P51" s="28">
        <f t="shared" si="3"/>
        <v>0</v>
      </c>
      <c r="Q51" s="117">
        <f>PRODUCT(NodeProb_WLL3!E3:G3)</f>
        <v>0.13937816062398217</v>
      </c>
      <c r="R51" s="117">
        <f t="shared" si="7"/>
        <v>0</v>
      </c>
      <c r="S51" s="295">
        <f>SUM(R51:R58)</f>
        <v>0.17168267369489296</v>
      </c>
      <c r="T51" s="115"/>
      <c r="U51" s="115"/>
    </row>
    <row r="52" spans="1:21" x14ac:dyDescent="0.25">
      <c r="A52" s="293"/>
      <c r="B52">
        <v>50</v>
      </c>
      <c r="D52" s="119">
        <v>1</v>
      </c>
      <c r="E52">
        <v>4</v>
      </c>
      <c r="F52" s="224">
        <f>$J$37</f>
        <v>0.5</v>
      </c>
      <c r="G52" s="221">
        <f>$L$38*$K$9+$M$38*$K$10</f>
        <v>0.40972222222222221</v>
      </c>
      <c r="H52" s="221">
        <f>$J$38</f>
        <v>4.1666666666666657E-2</v>
      </c>
      <c r="I52" s="225">
        <f>$L$37*$K$7+$M$37*$K$8</f>
        <v>0</v>
      </c>
      <c r="J52" s="28">
        <f t="shared" si="0"/>
        <v>9.027777777777779E-2</v>
      </c>
      <c r="K52" s="28">
        <f t="shared" si="1"/>
        <v>0</v>
      </c>
      <c r="L52" s="108">
        <f t="shared" si="4"/>
        <v>0.55303030303030309</v>
      </c>
      <c r="M52" s="30">
        <f t="shared" si="2"/>
        <v>0.44696969696969691</v>
      </c>
      <c r="N52" s="28">
        <f t="shared" si="5"/>
        <v>0.2048611111111111</v>
      </c>
      <c r="O52" s="28">
        <f t="shared" si="6"/>
        <v>0.18313341750841747</v>
      </c>
      <c r="P52" s="28">
        <f t="shared" si="3"/>
        <v>0.38799452861952854</v>
      </c>
      <c r="Q52" s="116">
        <f>PRODUCT(NodeProb_WLL3!E11:G11)</f>
        <v>0.11062183937601783</v>
      </c>
      <c r="R52" s="116">
        <f t="shared" si="7"/>
        <v>4.2920668423723239E-2</v>
      </c>
      <c r="S52" s="295"/>
    </row>
    <row r="53" spans="1:21" x14ac:dyDescent="0.25">
      <c r="A53" s="293"/>
      <c r="B53">
        <v>51</v>
      </c>
      <c r="D53" s="119">
        <v>1</v>
      </c>
      <c r="E53">
        <v>3</v>
      </c>
      <c r="F53" s="224">
        <f>$J$39</f>
        <v>0.54166666666666674</v>
      </c>
      <c r="G53" s="221">
        <f>$L$40*$K$13+$M$40*$K$14</f>
        <v>0</v>
      </c>
      <c r="H53" s="221">
        <f>$J$40</f>
        <v>0</v>
      </c>
      <c r="I53" s="225">
        <f>$L$39*$K$11+$M$39*$K$12</f>
        <v>0</v>
      </c>
      <c r="J53" s="28">
        <f t="shared" si="0"/>
        <v>0.54166666666666674</v>
      </c>
      <c r="K53" s="28">
        <f t="shared" si="1"/>
        <v>0</v>
      </c>
      <c r="L53" s="108">
        <f t="shared" si="4"/>
        <v>1</v>
      </c>
      <c r="M53" s="30">
        <f t="shared" si="2"/>
        <v>0</v>
      </c>
      <c r="N53" s="28">
        <f t="shared" si="5"/>
        <v>0</v>
      </c>
      <c r="O53" s="28">
        <f t="shared" si="6"/>
        <v>0</v>
      </c>
      <c r="P53" s="28">
        <f t="shared" si="3"/>
        <v>0</v>
      </c>
      <c r="Q53" s="116">
        <f>PRODUCT(NodeProb_WLL3!E19:G19)</f>
        <v>0.13937816062398217</v>
      </c>
      <c r="R53" s="116">
        <f t="shared" si="7"/>
        <v>0</v>
      </c>
      <c r="S53" s="295"/>
    </row>
    <row r="54" spans="1:21" x14ac:dyDescent="0.25">
      <c r="A54" s="293"/>
      <c r="B54">
        <v>52</v>
      </c>
      <c r="D54" s="119">
        <v>1</v>
      </c>
      <c r="E54">
        <v>3</v>
      </c>
      <c r="F54" s="224">
        <f>$J$41</f>
        <v>0.5</v>
      </c>
      <c r="G54" s="221">
        <f>$L$42*$K$17+$M$42*$K$18</f>
        <v>0.40972222222222221</v>
      </c>
      <c r="H54" s="221">
        <f>$J$42</f>
        <v>4.1666666666666657E-2</v>
      </c>
      <c r="I54" s="225">
        <f>$L$41*$K$15+$M$41*$K$16</f>
        <v>0</v>
      </c>
      <c r="J54" s="28">
        <f t="shared" si="0"/>
        <v>9.027777777777779E-2</v>
      </c>
      <c r="K54" s="28">
        <f t="shared" si="1"/>
        <v>0</v>
      </c>
      <c r="L54" s="108">
        <f t="shared" si="4"/>
        <v>0.55303030303030309</v>
      </c>
      <c r="M54" s="30">
        <f t="shared" si="2"/>
        <v>0.44696969696969691</v>
      </c>
      <c r="N54" s="28">
        <f t="shared" si="5"/>
        <v>0.2048611111111111</v>
      </c>
      <c r="O54" s="28">
        <f t="shared" si="6"/>
        <v>0.18313341750841747</v>
      </c>
      <c r="P54" s="28">
        <f t="shared" si="3"/>
        <v>0.38799452861952854</v>
      </c>
      <c r="Q54" s="116">
        <f>PRODUCT(NodeProb_WLL3!E27:G27)</f>
        <v>0.11062183937601783</v>
      </c>
      <c r="R54" s="116">
        <f t="shared" si="7"/>
        <v>4.2920668423723239E-2</v>
      </c>
      <c r="S54" s="295"/>
    </row>
    <row r="55" spans="1:21" x14ac:dyDescent="0.25">
      <c r="A55" s="293"/>
      <c r="B55">
        <v>53</v>
      </c>
      <c r="D55" s="119">
        <v>2</v>
      </c>
      <c r="E55">
        <v>4</v>
      </c>
      <c r="F55" s="224">
        <f>$J$43</f>
        <v>0.54166666666666674</v>
      </c>
      <c r="G55" s="221">
        <f>$L$44*$K$21+$M$44*$K$22</f>
        <v>0</v>
      </c>
      <c r="H55" s="221">
        <f>$J$44</f>
        <v>0</v>
      </c>
      <c r="I55" s="225">
        <f>$L$43*$K$19+$M$43*$K$20</f>
        <v>0</v>
      </c>
      <c r="J55" s="28">
        <f t="shared" si="0"/>
        <v>0.54166666666666674</v>
      </c>
      <c r="K55" s="28">
        <f t="shared" si="1"/>
        <v>0</v>
      </c>
      <c r="L55" s="108">
        <f t="shared" si="4"/>
        <v>1</v>
      </c>
      <c r="M55" s="30">
        <f t="shared" si="2"/>
        <v>0</v>
      </c>
      <c r="N55" s="28">
        <f t="shared" si="5"/>
        <v>0</v>
      </c>
      <c r="O55" s="28">
        <f t="shared" si="6"/>
        <v>0</v>
      </c>
      <c r="P55" s="28">
        <f t="shared" si="3"/>
        <v>0</v>
      </c>
      <c r="Q55" s="116">
        <f>PRODUCT(NodeProb_WLL3!E35:G35)</f>
        <v>0.13937816062398217</v>
      </c>
      <c r="R55" s="116">
        <f t="shared" si="7"/>
        <v>0</v>
      </c>
      <c r="S55" s="295"/>
    </row>
    <row r="56" spans="1:21" x14ac:dyDescent="0.25">
      <c r="A56" s="293"/>
      <c r="B56">
        <v>54</v>
      </c>
      <c r="D56" s="119">
        <v>2</v>
      </c>
      <c r="E56">
        <v>4</v>
      </c>
      <c r="F56" s="224">
        <f>$J$45</f>
        <v>0.5</v>
      </c>
      <c r="G56" s="221">
        <f>$L$46*$K$25+$M$46*$K$26</f>
        <v>0.40972222222222221</v>
      </c>
      <c r="H56" s="221">
        <f>$J$46</f>
        <v>4.1666666666666657E-2</v>
      </c>
      <c r="I56" s="225">
        <f>$L$45*$K$23+$M$45*$K$24</f>
        <v>0</v>
      </c>
      <c r="J56" s="28">
        <f t="shared" si="0"/>
        <v>9.027777777777779E-2</v>
      </c>
      <c r="K56" s="28">
        <f t="shared" si="1"/>
        <v>0</v>
      </c>
      <c r="L56" s="108">
        <f t="shared" si="4"/>
        <v>0.55303030303030309</v>
      </c>
      <c r="M56" s="30">
        <f t="shared" si="2"/>
        <v>0.44696969696969691</v>
      </c>
      <c r="N56" s="28">
        <f t="shared" si="5"/>
        <v>0.2048611111111111</v>
      </c>
      <c r="O56" s="28">
        <f t="shared" si="6"/>
        <v>0.18313341750841747</v>
      </c>
      <c r="P56" s="28">
        <f t="shared" si="3"/>
        <v>0.38799452861952854</v>
      </c>
      <c r="Q56" s="116">
        <f>PRODUCT(NodeProb_WLL3!E43:G43)</f>
        <v>0.11062183937601783</v>
      </c>
      <c r="R56" s="116">
        <f t="shared" si="7"/>
        <v>4.2920668423723239E-2</v>
      </c>
      <c r="S56" s="295"/>
    </row>
    <row r="57" spans="1:21" x14ac:dyDescent="0.25">
      <c r="A57" s="293"/>
      <c r="B57">
        <v>55</v>
      </c>
      <c r="D57" s="119">
        <v>2</v>
      </c>
      <c r="E57">
        <v>3</v>
      </c>
      <c r="F57" s="224">
        <f>$J$47</f>
        <v>0.54166666666666674</v>
      </c>
      <c r="G57" s="221">
        <f>$L$48*$K$29+$M$48*$K$30</f>
        <v>0</v>
      </c>
      <c r="H57" s="221">
        <f>$J$48</f>
        <v>0</v>
      </c>
      <c r="I57" s="225">
        <f>$L$47*$K$27+$M$47*$K$28</f>
        <v>0</v>
      </c>
      <c r="J57" s="28">
        <f t="shared" si="0"/>
        <v>0.54166666666666674</v>
      </c>
      <c r="K57" s="28">
        <f t="shared" si="1"/>
        <v>0</v>
      </c>
      <c r="L57" s="108">
        <f t="shared" si="4"/>
        <v>1</v>
      </c>
      <c r="M57" s="30">
        <f t="shared" si="2"/>
        <v>0</v>
      </c>
      <c r="N57" s="28">
        <f t="shared" si="5"/>
        <v>0</v>
      </c>
      <c r="O57" s="28">
        <f t="shared" si="6"/>
        <v>0</v>
      </c>
      <c r="P57" s="28">
        <f t="shared" si="3"/>
        <v>0</v>
      </c>
      <c r="Q57" s="116">
        <f>PRODUCT(NodeProb_WLL3!E51:G51)</f>
        <v>0.13937816062398217</v>
      </c>
      <c r="R57" s="116">
        <f t="shared" si="7"/>
        <v>0</v>
      </c>
      <c r="S57" s="295"/>
    </row>
    <row r="58" spans="1:21" x14ac:dyDescent="0.25">
      <c r="A58" s="294"/>
      <c r="B58">
        <v>56</v>
      </c>
      <c r="D58" s="119">
        <v>2</v>
      </c>
      <c r="E58">
        <v>3</v>
      </c>
      <c r="F58" s="224">
        <f>$J$49</f>
        <v>0.5</v>
      </c>
      <c r="G58" s="221">
        <f>$L$50*$K$33+$M$50*$K$34</f>
        <v>0.40972222222222221</v>
      </c>
      <c r="H58" s="221">
        <f>$J$50</f>
        <v>4.1666666666666657E-2</v>
      </c>
      <c r="I58" s="225">
        <f>$L$49*$K$31+$M$49*$K$32</f>
        <v>0</v>
      </c>
      <c r="J58" s="28">
        <f t="shared" si="0"/>
        <v>9.027777777777779E-2</v>
      </c>
      <c r="K58" s="28">
        <f t="shared" si="1"/>
        <v>0</v>
      </c>
      <c r="L58" s="108">
        <f t="shared" si="4"/>
        <v>0.55303030303030309</v>
      </c>
      <c r="M58" s="30">
        <f t="shared" si="2"/>
        <v>0.44696969696969691</v>
      </c>
      <c r="N58" s="28">
        <f t="shared" si="5"/>
        <v>0.2048611111111111</v>
      </c>
      <c r="O58" s="28">
        <f t="shared" si="6"/>
        <v>0.18313341750841747</v>
      </c>
      <c r="P58" s="28">
        <f t="shared" si="3"/>
        <v>0.38799452861952854</v>
      </c>
      <c r="Q58" s="116">
        <f>PRODUCT(NodeProb_WLL3!E59:G59)</f>
        <v>0.11062183937601783</v>
      </c>
      <c r="R58" s="116">
        <f t="shared" si="7"/>
        <v>4.2920668423723239E-2</v>
      </c>
      <c r="S58" s="296"/>
    </row>
    <row r="59" spans="1:21" x14ac:dyDescent="0.25">
      <c r="A59" s="292" t="s">
        <v>58</v>
      </c>
      <c r="B59" s="115">
        <v>57</v>
      </c>
      <c r="C59" s="115"/>
      <c r="D59" s="115">
        <v>2</v>
      </c>
      <c r="E59" s="115">
        <v>3</v>
      </c>
      <c r="F59" s="222">
        <f>$L$51*($L$35*$J$3+$M$35*$J$4)+$M$51*($L$36*$J$5+$M$36*$J$6)</f>
        <v>0.40972222222222221</v>
      </c>
      <c r="G59" s="117">
        <f>$L$52*($K$37)+$M$52*($K$38)</f>
        <v>0.51862373737373735</v>
      </c>
      <c r="H59" s="117">
        <f>$L$52*($L$37*$J$7+$M$37*$J$8)+$M$52*($L$38*$J$9+$M$38*$J$10)</f>
        <v>0</v>
      </c>
      <c r="I59" s="223">
        <f>$L$51*($K$35)+$M$51*($K$36)</f>
        <v>4.1666666666666664E-2</v>
      </c>
      <c r="J59" s="28">
        <f t="shared" si="0"/>
        <v>0</v>
      </c>
      <c r="K59" s="28">
        <f t="shared" si="1"/>
        <v>0.10890151515151514</v>
      </c>
      <c r="L59" s="108">
        <f t="shared" si="4"/>
        <v>0.42951687624090007</v>
      </c>
      <c r="M59" s="30">
        <f t="shared" si="2"/>
        <v>0.57048312375909993</v>
      </c>
      <c r="N59" s="28">
        <f t="shared" si="5"/>
        <v>0.17598260901536877</v>
      </c>
      <c r="O59" s="28">
        <f t="shared" si="6"/>
        <v>0.2048611111111111</v>
      </c>
      <c r="P59" s="28">
        <f t="shared" si="3"/>
        <v>0.38084372012647988</v>
      </c>
      <c r="Q59" s="117">
        <f>PRODUCT(NodeProb_WLL3!F3:G3)</f>
        <v>0.25</v>
      </c>
      <c r="R59" s="117">
        <f t="shared" si="7"/>
        <v>9.521093003161997E-2</v>
      </c>
      <c r="S59" s="295">
        <f>SUM(R59:R62)</f>
        <v>0.38084372012647988</v>
      </c>
      <c r="T59" s="115"/>
      <c r="U59" s="115"/>
    </row>
    <row r="60" spans="1:21" x14ac:dyDescent="0.25">
      <c r="A60" s="293"/>
      <c r="B60">
        <v>58</v>
      </c>
      <c r="D60" s="119">
        <v>2</v>
      </c>
      <c r="E60">
        <v>4</v>
      </c>
      <c r="F60" s="224">
        <f>$L$53*($L$39*$J$11+$M$39*$J$12)+$M$53*($L$40*$J$13+$M$40*$J$14)</f>
        <v>0.40972222222222221</v>
      </c>
      <c r="G60" s="221">
        <f>$L$54*($K$41)+$M$54*($K$42)</f>
        <v>0.51862373737373735</v>
      </c>
      <c r="H60" s="221">
        <f>$L$54*($L$41*$J$15+$M$41*$J$16)+$M$54*($L$42*$J$17+$M$42*$J$18)</f>
        <v>0</v>
      </c>
      <c r="I60" s="225">
        <f>$L$53*($K$39)+$M$53*($K$40)</f>
        <v>4.1666666666666664E-2</v>
      </c>
      <c r="J60" s="28">
        <f t="shared" si="0"/>
        <v>0</v>
      </c>
      <c r="K60" s="28">
        <f t="shared" si="1"/>
        <v>0.10890151515151514</v>
      </c>
      <c r="L60" s="108">
        <f t="shared" si="4"/>
        <v>0.42951687624090007</v>
      </c>
      <c r="M60" s="30">
        <f t="shared" si="2"/>
        <v>0.57048312375909993</v>
      </c>
      <c r="N60" s="28">
        <f t="shared" si="5"/>
        <v>0.17598260901536877</v>
      </c>
      <c r="O60" s="28">
        <f t="shared" si="6"/>
        <v>0.2048611111111111</v>
      </c>
      <c r="P60" s="28">
        <f t="shared" si="3"/>
        <v>0.38084372012647988</v>
      </c>
      <c r="Q60" s="116">
        <f>PRODUCT(NodeProb_WLL3!F19:G19)</f>
        <v>0.25</v>
      </c>
      <c r="R60" s="116">
        <f t="shared" si="7"/>
        <v>9.521093003161997E-2</v>
      </c>
      <c r="S60" s="295"/>
    </row>
    <row r="61" spans="1:21" x14ac:dyDescent="0.25">
      <c r="A61" s="293"/>
      <c r="B61">
        <v>59</v>
      </c>
      <c r="D61" s="119">
        <v>1</v>
      </c>
      <c r="E61">
        <v>3</v>
      </c>
      <c r="F61" s="224">
        <f>$L$55*($L$43*$J$19+$M$43*$J$20)+$M$55*($L$44*$J$21+$M$44*$J$22)</f>
        <v>0.40972222222222221</v>
      </c>
      <c r="G61" s="221">
        <f>$L$56*($K$45)+$M$56*($K$46)</f>
        <v>0.51862373737373735</v>
      </c>
      <c r="H61" s="221">
        <f>$L$56*($L$45*$J$23+$M$45*$J$24)+$M$56*($L$46*$J$25+$M$46*$J$26)</f>
        <v>0</v>
      </c>
      <c r="I61" s="225">
        <f>$L$55*($K$43)+$M$55*($K$44)</f>
        <v>4.1666666666666664E-2</v>
      </c>
      <c r="J61" s="28">
        <f t="shared" si="0"/>
        <v>0</v>
      </c>
      <c r="K61" s="28">
        <f t="shared" si="1"/>
        <v>0.10890151515151514</v>
      </c>
      <c r="L61" s="108">
        <f t="shared" si="4"/>
        <v>0.42951687624090007</v>
      </c>
      <c r="M61" s="30">
        <f t="shared" si="2"/>
        <v>0.57048312375909993</v>
      </c>
      <c r="N61" s="28">
        <f t="shared" si="5"/>
        <v>0.17598260901536877</v>
      </c>
      <c r="O61" s="28">
        <f t="shared" si="6"/>
        <v>0.2048611111111111</v>
      </c>
      <c r="P61" s="28">
        <f t="shared" si="3"/>
        <v>0.38084372012647988</v>
      </c>
      <c r="Q61" s="116">
        <f>PRODUCT(NodeProb_WLL3!F35:G35)</f>
        <v>0.25</v>
      </c>
      <c r="R61" s="116">
        <f t="shared" si="7"/>
        <v>9.521093003161997E-2</v>
      </c>
      <c r="S61" s="295"/>
    </row>
    <row r="62" spans="1:21" x14ac:dyDescent="0.25">
      <c r="A62" s="294"/>
      <c r="B62">
        <v>60</v>
      </c>
      <c r="D62" s="119">
        <v>1</v>
      </c>
      <c r="E62">
        <v>4</v>
      </c>
      <c r="F62" s="226">
        <f>$L$57*($L$47*$J$27+$M$47*$J$28)+$M$57*($L$48*$J$29+$M$48*$J$30)</f>
        <v>0.40972222222222221</v>
      </c>
      <c r="G62" s="118">
        <f>$L$58*($K$49)+$M$58*($K$50)</f>
        <v>0.51862373737373735</v>
      </c>
      <c r="H62" s="118">
        <f>$L$58*($L$49*$J$31+$M$49*$J$32)+$M$58*($L$50*$J$33+$M$50*$J$34)</f>
        <v>0</v>
      </c>
      <c r="I62" s="227">
        <f>$L$57*($K$47)+$M$57*($K$48)</f>
        <v>4.1666666666666664E-2</v>
      </c>
      <c r="J62" s="28">
        <f t="shared" si="0"/>
        <v>0</v>
      </c>
      <c r="K62" s="28">
        <f t="shared" si="1"/>
        <v>0.10890151515151514</v>
      </c>
      <c r="L62" s="108">
        <f t="shared" si="4"/>
        <v>0.42951687624090007</v>
      </c>
      <c r="M62" s="30">
        <f t="shared" si="2"/>
        <v>0.57048312375909993</v>
      </c>
      <c r="N62" s="28">
        <f t="shared" si="5"/>
        <v>0.17598260901536877</v>
      </c>
      <c r="O62" s="28">
        <f t="shared" si="6"/>
        <v>0.2048611111111111</v>
      </c>
      <c r="P62" s="28">
        <f t="shared" si="3"/>
        <v>0.38084372012647988</v>
      </c>
      <c r="Q62" s="118">
        <f>PRODUCT(NodeProb_WLL3!F51:G51)</f>
        <v>0.25</v>
      </c>
      <c r="R62" s="116">
        <f t="shared" si="7"/>
        <v>9.521093003161997E-2</v>
      </c>
      <c r="S62" s="296"/>
    </row>
    <row r="63" spans="1:21" x14ac:dyDescent="0.25">
      <c r="A63" s="292" t="s">
        <v>59</v>
      </c>
      <c r="B63" s="115">
        <v>61</v>
      </c>
      <c r="C63" s="115"/>
      <c r="D63" s="115">
        <v>3</v>
      </c>
      <c r="E63" s="115">
        <v>4</v>
      </c>
      <c r="F63" s="224">
        <f>$K$59</f>
        <v>0.10890151515151514</v>
      </c>
      <c r="G63" s="221">
        <f>$K$60</f>
        <v>0.10890151515151514</v>
      </c>
      <c r="H63" s="221">
        <f>$L$60*$K$53+$M$60*$K$54</f>
        <v>0</v>
      </c>
      <c r="I63" s="225">
        <f>$L$59*$K$51+$M$59*$K$52</f>
        <v>0</v>
      </c>
      <c r="J63" s="28">
        <f t="shared" si="0"/>
        <v>0</v>
      </c>
      <c r="K63" s="28">
        <f t="shared" si="1"/>
        <v>0</v>
      </c>
      <c r="L63" s="108">
        <f t="shared" si="4"/>
        <v>0.5</v>
      </c>
      <c r="M63" s="30">
        <f t="shared" si="2"/>
        <v>0.5</v>
      </c>
      <c r="N63" s="28">
        <f t="shared" si="5"/>
        <v>5.4450757575757569E-2</v>
      </c>
      <c r="O63" s="28">
        <f t="shared" si="6"/>
        <v>5.4450757575757569E-2</v>
      </c>
      <c r="P63" s="28">
        <f t="shared" si="3"/>
        <v>0.10890151515151514</v>
      </c>
      <c r="Q63" s="117">
        <f>NodeProb_WLL3!G3</f>
        <v>0.5</v>
      </c>
      <c r="R63" s="117">
        <f t="shared" si="7"/>
        <v>5.4450757575757569E-2</v>
      </c>
      <c r="S63" s="295">
        <f>SUM(R63:R64)</f>
        <v>0.10890151515151514</v>
      </c>
      <c r="T63" s="115"/>
      <c r="U63" s="115"/>
    </row>
    <row r="64" spans="1:21" x14ac:dyDescent="0.25">
      <c r="A64" s="294"/>
      <c r="B64">
        <v>62</v>
      </c>
      <c r="D64" s="119">
        <v>3</v>
      </c>
      <c r="E64">
        <v>4</v>
      </c>
      <c r="F64" s="226">
        <f>$K$61</f>
        <v>0.10890151515151514</v>
      </c>
      <c r="G64" s="118">
        <f>$K$62</f>
        <v>0.10890151515151514</v>
      </c>
      <c r="H64" s="118">
        <f>$L$62*$K$57+$M$62*$K$58</f>
        <v>0</v>
      </c>
      <c r="I64" s="227">
        <f>$L$61*$K$55+$M$61*$K$56</f>
        <v>0</v>
      </c>
      <c r="J64" s="28">
        <f t="shared" si="0"/>
        <v>0</v>
      </c>
      <c r="K64" s="28">
        <f t="shared" si="1"/>
        <v>0</v>
      </c>
      <c r="L64" s="108">
        <f t="shared" si="4"/>
        <v>0.5</v>
      </c>
      <c r="M64" s="30">
        <f t="shared" si="2"/>
        <v>0.5</v>
      </c>
      <c r="N64" s="28">
        <f t="shared" si="5"/>
        <v>5.4450757575757569E-2</v>
      </c>
      <c r="O64" s="28">
        <f t="shared" si="6"/>
        <v>5.4450757575757569E-2</v>
      </c>
      <c r="P64" s="28">
        <f t="shared" si="3"/>
        <v>0.10890151515151514</v>
      </c>
      <c r="Q64" s="116">
        <f>NodeProb_WLL3!G35</f>
        <v>0.5</v>
      </c>
      <c r="R64" s="116">
        <f t="shared" si="7"/>
        <v>5.4450757575757569E-2</v>
      </c>
      <c r="S64" s="295"/>
    </row>
    <row r="65" spans="1:21" x14ac:dyDescent="0.25">
      <c r="A65" s="122" t="s">
        <v>60</v>
      </c>
      <c r="B65" s="123">
        <v>63</v>
      </c>
      <c r="C65" s="123"/>
      <c r="D65" s="123">
        <v>1</v>
      </c>
      <c r="E65" s="123">
        <v>2</v>
      </c>
      <c r="F65" s="118">
        <f>$L$63*($L$59*$J$51+$M$59*$J$52)+$M$63*($L$60*$J$53+$M$60*$J$54)</f>
        <v>0.28415692330318409</v>
      </c>
      <c r="G65" s="118">
        <f>$L$64*($L$61*$J$55+$M$61*$J$56)+$M$64*($L$62*$J$57+$M$62*$J$58)</f>
        <v>0.28415692330318409</v>
      </c>
      <c r="H65" s="118">
        <f>$L$64*$J$61+$M$64*$J$62</f>
        <v>0</v>
      </c>
      <c r="I65" s="118">
        <f>$L$63*$J$59+$M$63*$J$60</f>
        <v>0</v>
      </c>
      <c r="J65" s="28">
        <f t="shared" si="0"/>
        <v>0</v>
      </c>
      <c r="K65" s="28">
        <f t="shared" si="1"/>
        <v>0</v>
      </c>
      <c r="L65" s="108">
        <f t="shared" si="4"/>
        <v>0.5</v>
      </c>
      <c r="M65" s="30">
        <f t="shared" si="2"/>
        <v>0.5</v>
      </c>
      <c r="N65" s="28">
        <f t="shared" si="5"/>
        <v>0.14207846165159205</v>
      </c>
      <c r="O65" s="28">
        <f t="shared" si="6"/>
        <v>0.14207846165159205</v>
      </c>
      <c r="P65" s="28">
        <f t="shared" si="3"/>
        <v>0.28415692330318409</v>
      </c>
      <c r="Q65" s="124">
        <v>1</v>
      </c>
      <c r="R65" s="124">
        <f t="shared" si="7"/>
        <v>0.28415692330318409</v>
      </c>
      <c r="S65" s="125">
        <f>R65</f>
        <v>0.28415692330318409</v>
      </c>
      <c r="T65" s="123"/>
      <c r="U65" s="123"/>
    </row>
    <row r="66" spans="1:21" x14ac:dyDescent="0.25">
      <c r="F66" s="113"/>
      <c r="G66" s="113"/>
      <c r="H66" s="113"/>
      <c r="I66" s="113"/>
      <c r="J66" s="113"/>
      <c r="K66" s="113"/>
      <c r="L66" s="113"/>
      <c r="M66" s="113"/>
      <c r="N66" s="113"/>
      <c r="O66" s="113"/>
      <c r="P66" s="113"/>
      <c r="R66" s="126" t="s">
        <v>17</v>
      </c>
      <c r="S66" s="127">
        <f>SUM(S3:S65)</f>
        <v>1.7529694106163509</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1.168646273744234</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e3zg+X9TEbg/Mx7mtOlKpESHBzOrLYiBVT10+L0HQxfI3Koe1zHIZkwT2myBUcQPXdZYMvZAJCh6OgFL9xxLEA==" saltValue="KIBXQrL766x1uDsF97JnPw=="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107" priority="3" operator="containsText" text="WAHR">
      <formula>NOT(ISERROR(SEARCH("WAHR",B81)))</formula>
    </cfRule>
    <cfRule type="containsText" dxfId="106" priority="4" operator="containsText" text="FALSCH">
      <formula>NOT(ISERROR(SEARCH("FALSCH",B81)))</formula>
    </cfRule>
  </conditionalFormatting>
  <conditionalFormatting sqref="I92:J103 L104:M271">
    <cfRule type="expression" dxfId="105" priority="7">
      <formula>IF(#REF!="FALSCH", , )</formula>
    </cfRule>
  </conditionalFormatting>
  <conditionalFormatting sqref="L1:M91">
    <cfRule type="expression" dxfId="104" priority="1">
      <formula>IF(#REF!="FALSCH", , )</formula>
    </cfRule>
  </conditionalFormatting>
  <conditionalFormatting sqref="N2:P2">
    <cfRule type="expression" dxfId="103" priority="5">
      <formula>IF(#REF!="FALSCH", , )</formula>
    </cfRule>
  </conditionalFormatting>
  <conditionalFormatting sqref="R2 T2">
    <cfRule type="expression" dxfId="102" priority="6">
      <formula>IF(#REF!="FALSCH", , )</formula>
    </cfRule>
  </conditionalFormatting>
  <pageMargins left="0.7" right="0.7" top="0.78740157499999996" bottom="0.78740157499999996"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31">
    <tabColor theme="1" tint="0.499984740745262"/>
  </sheetPr>
  <dimension ref="A1:U271"/>
  <sheetViews>
    <sheetView zoomScale="90" zoomScaleNormal="90" workbookViewId="0">
      <pane xSplit="5" ySplit="2" topLeftCell="F3" activePane="bottomRight" state="frozen"/>
      <selection pane="topRight" activeCell="F1" sqref="F1"/>
      <selection pane="bottomLeft" activeCell="A3" sqref="A3"/>
      <selection pane="bottomRight" activeCell="J3" sqref="J3:O65"/>
    </sheetView>
  </sheetViews>
  <sheetFormatPr baseColWidth="10" defaultRowHeight="15.75" x14ac:dyDescent="0.25"/>
  <cols>
    <col min="2" max="2" width="17" bestFit="1" customWidth="1"/>
    <col min="3" max="3" width="18" bestFit="1" customWidth="1"/>
    <col min="4" max="4" width="17.5" bestFit="1" customWidth="1"/>
    <col min="5" max="5" width="11" bestFit="1" customWidth="1"/>
    <col min="6" max="6" width="18" bestFit="1" customWidth="1"/>
    <col min="7" max="7" width="18.5" bestFit="1" customWidth="1"/>
    <col min="8" max="16" width="18" bestFit="1" customWidth="1"/>
    <col min="17" max="17" width="24.625" bestFit="1" customWidth="1"/>
    <col min="18" max="18" width="18" bestFit="1" customWidth="1"/>
    <col min="19" max="19" width="17" bestFit="1" customWidth="1"/>
  </cols>
  <sheetData>
    <row r="1" spans="1:21" x14ac:dyDescent="0.25">
      <c r="A1" t="s">
        <v>78</v>
      </c>
      <c r="D1" s="233"/>
      <c r="E1" s="233"/>
      <c r="F1" s="299" t="s">
        <v>0</v>
      </c>
      <c r="G1" s="299"/>
      <c r="H1" s="299" t="s">
        <v>1</v>
      </c>
      <c r="I1" s="299"/>
      <c r="J1" s="299" t="s">
        <v>8</v>
      </c>
      <c r="K1" s="299"/>
      <c r="L1" s="299" t="s">
        <v>6</v>
      </c>
      <c r="M1" s="299"/>
      <c r="N1" s="299" t="s">
        <v>7</v>
      </c>
      <c r="O1" s="299"/>
      <c r="P1" s="293" t="s">
        <v>17</v>
      </c>
      <c r="Q1" s="293"/>
      <c r="R1" s="293"/>
    </row>
    <row r="2" spans="1:21" ht="18.75" x14ac:dyDescent="0.35">
      <c r="B2" t="s">
        <v>61</v>
      </c>
      <c r="D2" t="s">
        <v>24</v>
      </c>
      <c r="E2" t="s">
        <v>25</v>
      </c>
      <c r="F2" s="113" t="s">
        <v>43</v>
      </c>
      <c r="G2" s="113" t="s">
        <v>44</v>
      </c>
      <c r="H2" s="113" t="s">
        <v>45</v>
      </c>
      <c r="I2" s="113" t="s">
        <v>46</v>
      </c>
      <c r="J2" s="113" t="s">
        <v>47</v>
      </c>
      <c r="K2" s="113" t="s">
        <v>48</v>
      </c>
      <c r="L2" s="113" t="s">
        <v>49</v>
      </c>
      <c r="M2" s="113" t="s">
        <v>50</v>
      </c>
      <c r="N2" s="113" t="s">
        <v>51</v>
      </c>
      <c r="O2" s="113" t="s">
        <v>52</v>
      </c>
      <c r="P2" s="113" t="s">
        <v>17</v>
      </c>
      <c r="Q2" s="114" t="s">
        <v>20</v>
      </c>
      <c r="R2" s="114" t="s">
        <v>18</v>
      </c>
      <c r="S2" t="s">
        <v>19</v>
      </c>
      <c r="T2" s="114"/>
    </row>
    <row r="3" spans="1:21" x14ac:dyDescent="0.25">
      <c r="A3" s="297" t="s">
        <v>55</v>
      </c>
      <c r="B3" s="115">
        <v>1</v>
      </c>
      <c r="C3" s="115"/>
      <c r="D3">
        <v>1</v>
      </c>
      <c r="E3">
        <v>3</v>
      </c>
      <c r="F3" s="116">
        <f>$B$107*(1)</f>
        <v>1</v>
      </c>
      <c r="G3" s="116">
        <f>$B$109*($B$71)</f>
        <v>0.5</v>
      </c>
      <c r="H3" s="116">
        <f>$B$107*($B$71)</f>
        <v>0.5</v>
      </c>
      <c r="I3" s="116">
        <f>$B$109*($B$69)</f>
        <v>0</v>
      </c>
      <c r="J3" s="28">
        <f t="shared" ref="J3:J65" si="0">IF(AND($F3-$H3&gt;0,$G3-$I3=0),$F3,IF(AND($F3-$H3=0,$G3-$I3&gt;0),$H3,IF(AND($F3-$H3=0,$G3-$I3=0),$F3,IF(AND($F3-$H3&gt;0,$G3-$I3&gt;0,($F3-$H3)&gt;=($G3-$I3)),$F3-($G3-$I3),IF(AND($F3-$H3&gt;0,$G3-$I3&gt;0,($F3-$H3)&lt;($G3-$I3)),$H3,IF(AND(($F3-$H3)&lt;0,($G3-$I3)&lt;0, ($F3-$H3)&gt;($G3-$I3)), $F3,IF(AND(($F3-$H3)&lt;0,($G3-$I3)&lt;0, ($F3-$H3)&lt;($G3-$I3)), $H3,IF(AND(($F3-$H3)&lt;0,($G3-$I3)&lt;0, ($F3-$H3)=($G3-$I3)),0.5*$F3+0.5*$H3,IF(AND($F3-$H3&lt;0,$G3-$I3&gt;=0),$H3,IF(AND($F3-$H3&gt;=0,$G3-$I3&lt;0),$F3,"Fehler"))))))))))</f>
        <v>0.5</v>
      </c>
      <c r="K3" s="28">
        <f t="shared" ref="K3:K65" si="1">IF(AND($F3-$H3&gt;0,$G3-$I3=0),$I3,IF(AND($F3-$H3=0,$G3-$I3&gt;0),$G3,IF(AND($F3-$H3=0,$G3-$I3=0),$G3,IF(AND($F3-$H3&gt;0,$G3-$I3&gt;0,($F3-$H3)&gt;=($G3-$I3)),$I3,IF(AND($F3-$H3&gt;0,$G3-$I3&gt;0,($F3-$H3)&lt;($G3-$I3)),$G3-($F3-$H3),IF(AND(($F3-$H3)&lt;0,($G3-$I3)&lt;0, ($F3-$H3)&gt;($G3-$I3)), $I3,IF(AND(($F3-$H3)&lt;0,($G3-$I3)&lt;0, ($F3-$H3)&lt;($G3-$I3)), $G3,IF(AND(($F3-$H3)&lt;0,($G3-$I3)&lt;0, ($F3-$H3)=($G3-$I3)),0.5*$G3+0.5*$I3,IF(AND($F3-$H3&lt;0,$G3-$I3&gt;=0),$G3,IF(AND($F3-$H3&gt;=0,$G3-$I3&lt;0),$I3,"Fehler"))))))))))</f>
        <v>0</v>
      </c>
      <c r="L3" s="108">
        <f>IF(AND($F3-$H3&gt;0,$G3-$I3=0),1,IF(AND($F3-$H3=0,$G3-$I3&gt;0),0,IF(AND($F3-$H3=0,$G3-$I3=0),0.5,IF(AND($F3-$H3&gt;0,$G3-$I3&gt;0,($F3-$H3)&gt;=($G3-$I3)),1-(($G3-$I3)/(2*($F3-$H3))),IF(AND($F3-$H3&gt;0,$G3-$I3&gt;0,($F3-$H3)&lt;($G3-$I3)),($F3-$H3)/(2*($G3-$I3)),IF(AND(($F3-$H3)&lt;0,($G3-$I3)&lt;0, ($F3-$H3)&gt;($G3-$I3)),1,IF(AND(($F3-$H3)&lt;0,($G3-$I3)&lt;0, ($F3-$H3)&lt;($G3-$I3)),0,IF(AND(($F3-$H3)&lt;0,($G3-$I3)&lt;0, ($F3-$H3)=($G3-$I3)),0.5, IF(AND($F3-$H3&lt;0,$G3-$I3&gt;=0),0,IF(AND($F3-$H3&gt;=0,$G3-$I3&lt;0),1,"Fehler"))))))))))</f>
        <v>0.5</v>
      </c>
      <c r="M3" s="30">
        <f t="shared" ref="M3:M65" si="2">1-L3</f>
        <v>0.5</v>
      </c>
      <c r="N3" s="28">
        <f>IF(AND($F3-$H3&gt;0,$G3-$I3=0),0,IF(AND($F3-$H3=0,$G3-$I3&gt;0),0,IF(AND($F3-$H3=0,$G3-$I3=0),0,IF(AND($F3-$H3&gt;0,$G3-$I3&gt;0,($F3-$H3)&gt;=($G3-$I3)),(($G3-$I3)/(2)),IF(AND($F3-$H3&gt;0,$G3-$I3&gt;0,($F3-$H3)&lt;($G3-$I3)),(($F3-$H3)^2)/(2*($G3-$I3)),IF(AND(($F3-$H3)&lt;0,($G3-$I3)&lt;0, ($F3-$H3)&gt;($G3-$I3)),0,IF(AND(($F3-$H3)&lt;0,($G3-$I3)&lt;0, ($F3-$H3)&lt;($G3-$I3)),0,IF(AND(($F3-$H3)&lt;0,($G3-$I3)&lt;0, ($F3-$H3)=($G3-$I3)),0,IF(AND($F3-$H3&lt;0,$G3-$I3&gt;=0),0,IF(AND($F3-$H3&gt;=0,$G3-$I3&lt;0),0,"Fehler"))))))))))</f>
        <v>0.25</v>
      </c>
      <c r="O3" s="28">
        <f>IF(AND($F3-$H3&gt;0,$G3-$I3=0),0,IF(AND($F3-$H3=0,$G3-$I3&gt;0),0,IF(AND($F3-$H3=0,$G3-$I3=0),0,IF(AND($F3-$H3&gt;0,$G3-$I3&gt;0,($F3-$H3)&gt;=($G3-$I3)),(($G3-$I3)^2)/(2*($F3-$H3)),IF(AND($F3-$H3&gt;0,$G3-$I3&gt;0,($F3-$H3)&lt;($G3-$I3)),($F3-$H3)/2,IF(AND(($F3-$H3)&lt;0,($G3-$I3)&lt;0, ($F3-$H3)&gt;($G3-$I3)),0,IF(AND(($F3-$H3)&lt;0,($G3-$I3)&lt;0, ($F3-$H3)&lt;($G3-$I3)),0,IF(AND(($F3-$H3)&lt;0,($G3-$I3)&lt;0, ($F3-$H3)=($G3-$I3)),0,IF(AND($F3-$H3&lt;0,$G3-$I3&gt;=0),0,IF(AND($F3-$H3&gt;=0,$G3-$I3&lt;0),0,"FEHLER"))))))))))</f>
        <v>0.25</v>
      </c>
      <c r="P3" s="28">
        <f t="shared" ref="P3:P65" si="3">N3+O3</f>
        <v>0.5</v>
      </c>
      <c r="Q3" s="117">
        <f>PRODUCT(NodeProb_WLL3!C3:G3)</f>
        <v>6.4711288861134586E-2</v>
      </c>
      <c r="R3" s="117">
        <f>$P3*$Q3</f>
        <v>3.2355644430567293E-2</v>
      </c>
      <c r="S3" s="295">
        <f>SUM(R3:R34)</f>
        <v>0.50356254143467627</v>
      </c>
      <c r="T3" s="115"/>
      <c r="U3" s="115"/>
    </row>
    <row r="4" spans="1:21" x14ac:dyDescent="0.25">
      <c r="A4" s="297"/>
      <c r="B4">
        <v>2</v>
      </c>
      <c r="D4">
        <v>1</v>
      </c>
      <c r="E4">
        <v>3</v>
      </c>
      <c r="F4" s="116">
        <f>$B$107*(1)</f>
        <v>1</v>
      </c>
      <c r="G4" s="116">
        <f>$B$109*($B$72)</f>
        <v>0.75</v>
      </c>
      <c r="H4" s="116">
        <f>$B$107*($B$72)</f>
        <v>0.75</v>
      </c>
      <c r="I4" s="116">
        <f>$B$109*($B$73)</f>
        <v>0.16666666666666666</v>
      </c>
      <c r="J4" s="28">
        <f t="shared" si="0"/>
        <v>0.75</v>
      </c>
      <c r="K4" s="28">
        <f t="shared" si="1"/>
        <v>0.5</v>
      </c>
      <c r="L4" s="108">
        <f t="shared" ref="L4:L65" si="4">IF(AND($F4-$H4&gt;0,$G4-$I4=0),1,IF(AND($F4-$H4=0,$G4-$I4&gt;0),0,IF(AND($F4-$H4=0,$G4-$I4=0),0.5,IF(AND($F4-$H4&gt;0,$G4-$I4&gt;0,($F4-$H4)&gt;=($G4-$I4)),1-(($G4-$I4)/(2*($F4-$H4))),IF(AND($F4-$H4&gt;0,$G4-$I4&gt;0,($F4-$H4)&lt;($G4-$I4)),($F4-$H4)/(2*($G4-$I4)),IF(AND(($F4-$H4)&lt;0,($G4-$I4)&lt;0, ($F4-$H4)&gt;($G4-$I4)),1,IF(AND(($F4-$H4)&lt;0,($G4-$I4)&lt;0, ($F4-$H4)&lt;($G4-$I4)),0,IF(AND(($F4-$H4)&lt;0,($G4-$I4)&lt;0, ($F4-$H4)=($G4-$I4)),0.5, IF(AND($F4-$H4&lt;0,$G4-$I4&gt;=0),0,IF(AND($F4-$H4&gt;=0,$G4-$I4&lt;0),1,"Fehler"))))))))))</f>
        <v>0.21428571428571427</v>
      </c>
      <c r="M4" s="30">
        <f t="shared" si="2"/>
        <v>0.7857142857142857</v>
      </c>
      <c r="N4" s="28">
        <f t="shared" ref="N4:N65" si="5">IF(AND($F4-$H4&gt;0,$G4-$I4=0),0,IF(AND($F4-$H4=0,$G4-$I4&gt;0),0,IF(AND($F4-$H4=0,$G4-$I4=0),0,IF(AND($F4-$H4&gt;0,$G4-$I4&gt;0,($F4-$H4)&gt;=($G4-$I4)),(($G4-$I4)/(2)),IF(AND($F4-$H4&gt;0,$G4-$I4&gt;0,($F4-$H4)&lt;($G4-$I4)),(($F4-$H4)^2)/(2*($G4-$I4)),IF(AND(($F4-$H4)&lt;0,($G4-$I4)&lt;0, ($F4-$H4)&gt;($G4-$I4)),0,IF(AND(($F4-$H4)&lt;0,($G4-$I4)&lt;0, ($F4-$H4)&lt;($G4-$I4)),0,IF(AND(($F4-$H4)&lt;0,($G4-$I4)&lt;0, ($F4-$H4)=($G4-$I4)),0,IF(AND($F4-$H4&lt;0,$G4-$I4&gt;=0),0,IF(AND($F4-$H4&gt;=0,$G4-$I4&lt;0),0,"Fehler"))))))))))</f>
        <v>5.3571428571428568E-2</v>
      </c>
      <c r="O4" s="28">
        <f t="shared" ref="O4:O65" si="6">IF(AND($F4-$H4&gt;0,$G4-$I4=0),0,IF(AND($F4-$H4=0,$G4-$I4&gt;0),0,IF(AND($F4-$H4=0,$G4-$I4=0),0,IF(AND($F4-$H4&gt;0,$G4-$I4&gt;0,($F4-$H4)&gt;=($G4-$I4)),(($G4-$I4)^2)/(2*($F4-$H4)),IF(AND($F4-$H4&gt;0,$G4-$I4&gt;0,($F4-$H4)&lt;($G4-$I4)),($F4-$H4)/2,IF(AND(($F4-$H4)&lt;0,($G4-$I4)&lt;0, ($F4-$H4)&gt;($G4-$I4)),0,IF(AND(($F4-$H4)&lt;0,($G4-$I4)&lt;0, ($F4-$H4)&lt;($G4-$I4)),0,IF(AND(($F4-$H4)&lt;0,($G4-$I4)&lt;0, ($F4-$H4)=($G4-$I4)),0,IF(AND($F4-$H4&lt;0,$G4-$I4&gt;=0),0,IF(AND($F4-$H4&gt;=0,$G4-$I4&lt;0),0,"FEHLER"))))))))))</f>
        <v>0.125</v>
      </c>
      <c r="P4" s="28">
        <f t="shared" si="3"/>
        <v>0.17857142857142858</v>
      </c>
      <c r="Q4" s="116">
        <f>PRODUCT(NodeProb_WLL3!C5:G5)</f>
        <v>2.5884515544453814E-3</v>
      </c>
      <c r="R4" s="116">
        <f t="shared" ref="R4:R65" si="7">$P4*$Q4</f>
        <v>4.6222349186524666E-4</v>
      </c>
      <c r="S4" s="295"/>
    </row>
    <row r="5" spans="1:21" x14ac:dyDescent="0.25">
      <c r="A5" s="297"/>
      <c r="B5">
        <v>3</v>
      </c>
      <c r="D5">
        <v>1</v>
      </c>
      <c r="E5">
        <v>3</v>
      </c>
      <c r="F5" s="116">
        <f>$B$107*($B$72)</f>
        <v>0.75</v>
      </c>
      <c r="G5" s="116">
        <f>$B$109*($B$72)</f>
        <v>0.75</v>
      </c>
      <c r="H5" s="116">
        <f>$B$107*($B$74)</f>
        <v>0</v>
      </c>
      <c r="I5" s="116">
        <f>$B$109*($B$74)</f>
        <v>0</v>
      </c>
      <c r="J5" s="28">
        <f t="shared" si="0"/>
        <v>0</v>
      </c>
      <c r="K5" s="28">
        <f t="shared" si="1"/>
        <v>0</v>
      </c>
      <c r="L5" s="108">
        <f t="shared" si="4"/>
        <v>0.5</v>
      </c>
      <c r="M5" s="30">
        <f t="shared" si="2"/>
        <v>0.5</v>
      </c>
      <c r="N5" s="28">
        <f t="shared" si="5"/>
        <v>0.375</v>
      </c>
      <c r="O5" s="28">
        <f t="shared" si="6"/>
        <v>0.375</v>
      </c>
      <c r="P5" s="28">
        <f t="shared" si="3"/>
        <v>0.75</v>
      </c>
      <c r="Q5" s="116">
        <f>PRODUCT(NodeProb_WLL3!C7:G7)</f>
        <v>3.6039210104201101E-2</v>
      </c>
      <c r="R5" s="116">
        <f t="shared" si="7"/>
        <v>2.7029407578150824E-2</v>
      </c>
      <c r="S5" s="295"/>
    </row>
    <row r="6" spans="1:21" x14ac:dyDescent="0.25">
      <c r="A6" s="297"/>
      <c r="B6">
        <v>4</v>
      </c>
      <c r="D6">
        <v>1</v>
      </c>
      <c r="E6">
        <v>3</v>
      </c>
      <c r="F6" s="116">
        <f>$B$107*($B$72)</f>
        <v>0.75</v>
      </c>
      <c r="G6" s="116">
        <f>$B$109*($B$72)</f>
        <v>0.75</v>
      </c>
      <c r="H6" s="116">
        <f>$B$107*($B$74)</f>
        <v>0</v>
      </c>
      <c r="I6" s="116">
        <f>$B$109*($B$74)</f>
        <v>0</v>
      </c>
      <c r="J6" s="28">
        <f t="shared" si="0"/>
        <v>0</v>
      </c>
      <c r="K6" s="28">
        <f t="shared" si="1"/>
        <v>0</v>
      </c>
      <c r="L6" s="108">
        <f t="shared" si="4"/>
        <v>0.5</v>
      </c>
      <c r="M6" s="30">
        <f t="shared" si="2"/>
        <v>0.5</v>
      </c>
      <c r="N6" s="28">
        <f t="shared" si="5"/>
        <v>0.375</v>
      </c>
      <c r="O6" s="28">
        <f t="shared" si="6"/>
        <v>0.375</v>
      </c>
      <c r="P6" s="28">
        <f t="shared" si="3"/>
        <v>0.75</v>
      </c>
      <c r="Q6" s="116">
        <f>PRODUCT(NodeProb_WLL3!C9:G9)</f>
        <v>3.6039210104201101E-2</v>
      </c>
      <c r="R6" s="116">
        <f t="shared" si="7"/>
        <v>2.7029407578150824E-2</v>
      </c>
      <c r="S6" s="295"/>
    </row>
    <row r="7" spans="1:21" x14ac:dyDescent="0.25">
      <c r="A7" s="297"/>
      <c r="B7">
        <v>5</v>
      </c>
      <c r="D7">
        <v>1</v>
      </c>
      <c r="E7">
        <v>3</v>
      </c>
      <c r="F7" s="116">
        <f>$B$107*(1)</f>
        <v>1</v>
      </c>
      <c r="G7" s="116">
        <f>$B$109*(1)</f>
        <v>1</v>
      </c>
      <c r="H7" s="116">
        <f>$B$107*($B$68)</f>
        <v>0.5</v>
      </c>
      <c r="I7" s="116">
        <f>$B$109*($B$68)</f>
        <v>0.5</v>
      </c>
      <c r="J7" s="28">
        <f t="shared" si="0"/>
        <v>0.5</v>
      </c>
      <c r="K7" s="28">
        <f t="shared" si="1"/>
        <v>0.5</v>
      </c>
      <c r="L7" s="108">
        <f t="shared" si="4"/>
        <v>0.5</v>
      </c>
      <c r="M7" s="30">
        <f t="shared" si="2"/>
        <v>0.5</v>
      </c>
      <c r="N7" s="28">
        <f t="shared" si="5"/>
        <v>0.25</v>
      </c>
      <c r="O7" s="28">
        <f t="shared" si="6"/>
        <v>0.25</v>
      </c>
      <c r="P7" s="28">
        <f t="shared" si="3"/>
        <v>0.5</v>
      </c>
      <c r="Q7" s="116">
        <f>PRODUCT(NodeProb_WLL3!C11:G11)</f>
        <v>0</v>
      </c>
      <c r="R7" s="116">
        <f t="shared" si="7"/>
        <v>0</v>
      </c>
      <c r="S7" s="295"/>
    </row>
    <row r="8" spans="1:21" x14ac:dyDescent="0.25">
      <c r="A8" s="297"/>
      <c r="B8">
        <v>6</v>
      </c>
      <c r="D8">
        <v>1</v>
      </c>
      <c r="E8">
        <v>3</v>
      </c>
      <c r="F8" s="116">
        <f>$B$107*(1)</f>
        <v>1</v>
      </c>
      <c r="G8" s="116">
        <f>$B$109*(1)</f>
        <v>1</v>
      </c>
      <c r="H8" s="116">
        <f>$B$107*($B$68)</f>
        <v>0.5</v>
      </c>
      <c r="I8" s="116">
        <f>$B$109*($B$68)</f>
        <v>0.5</v>
      </c>
      <c r="J8" s="28">
        <f t="shared" si="0"/>
        <v>0.5</v>
      </c>
      <c r="K8" s="28">
        <f t="shared" si="1"/>
        <v>0.5</v>
      </c>
      <c r="L8" s="108">
        <f t="shared" si="4"/>
        <v>0.5</v>
      </c>
      <c r="M8" s="30">
        <f t="shared" si="2"/>
        <v>0.5</v>
      </c>
      <c r="N8" s="28">
        <f t="shared" si="5"/>
        <v>0.25</v>
      </c>
      <c r="O8" s="28">
        <f t="shared" si="6"/>
        <v>0.25</v>
      </c>
      <c r="P8" s="28">
        <f t="shared" si="3"/>
        <v>0.5</v>
      </c>
      <c r="Q8" s="116">
        <f>PRODUCT(NodeProb_WLL3!C13:G13)</f>
        <v>0</v>
      </c>
      <c r="R8" s="116">
        <f t="shared" si="7"/>
        <v>0</v>
      </c>
      <c r="S8" s="295"/>
    </row>
    <row r="9" spans="1:21" x14ac:dyDescent="0.25">
      <c r="A9" s="297"/>
      <c r="B9">
        <v>7</v>
      </c>
      <c r="D9">
        <v>1</v>
      </c>
      <c r="E9">
        <v>3</v>
      </c>
      <c r="F9" s="116">
        <f>$B$107*($B$72)</f>
        <v>0.75</v>
      </c>
      <c r="G9" s="116">
        <f>$B$109*(1)</f>
        <v>1</v>
      </c>
      <c r="H9" s="116">
        <f>$B$107*($B$73)</f>
        <v>0.16666666666666666</v>
      </c>
      <c r="I9" s="116">
        <f>$B$109*($B$72)</f>
        <v>0.75</v>
      </c>
      <c r="J9" s="28">
        <f t="shared" si="0"/>
        <v>0.5</v>
      </c>
      <c r="K9" s="28">
        <f t="shared" si="1"/>
        <v>0.75</v>
      </c>
      <c r="L9" s="108">
        <f t="shared" si="4"/>
        <v>0.7857142857142857</v>
      </c>
      <c r="M9" s="30">
        <f t="shared" si="2"/>
        <v>0.2142857142857143</v>
      </c>
      <c r="N9" s="28">
        <f t="shared" si="5"/>
        <v>0.125</v>
      </c>
      <c r="O9" s="28">
        <f t="shared" si="6"/>
        <v>5.3571428571428568E-2</v>
      </c>
      <c r="P9" s="28">
        <f t="shared" si="3"/>
        <v>0.17857142857142858</v>
      </c>
      <c r="Q9" s="116">
        <f>PRODUCT(NodeProb_WLL3!C15:G15)</f>
        <v>5.070167638067484E-2</v>
      </c>
      <c r="R9" s="116">
        <f t="shared" si="7"/>
        <v>9.0538707822633638E-3</v>
      </c>
      <c r="S9" s="295"/>
    </row>
    <row r="10" spans="1:21" x14ac:dyDescent="0.25">
      <c r="A10" s="297"/>
      <c r="B10">
        <v>8</v>
      </c>
      <c r="C10" s="1"/>
      <c r="D10">
        <v>1</v>
      </c>
      <c r="E10">
        <v>3</v>
      </c>
      <c r="F10" s="116">
        <f>$B$107*($B$71)</f>
        <v>0.5</v>
      </c>
      <c r="G10" s="116">
        <f>$B$109*(1)</f>
        <v>1</v>
      </c>
      <c r="H10" s="116">
        <f>$B$107*($B$69)</f>
        <v>0</v>
      </c>
      <c r="I10" s="116">
        <f>$B$109*($B$71)</f>
        <v>0.5</v>
      </c>
      <c r="J10" s="28">
        <f t="shared" si="0"/>
        <v>0</v>
      </c>
      <c r="K10" s="28">
        <f t="shared" si="1"/>
        <v>0.5</v>
      </c>
      <c r="L10" s="108">
        <f t="shared" si="4"/>
        <v>0.5</v>
      </c>
      <c r="M10" s="30">
        <f t="shared" si="2"/>
        <v>0.5</v>
      </c>
      <c r="N10" s="28">
        <f t="shared" si="5"/>
        <v>0.25</v>
      </c>
      <c r="O10" s="28">
        <f t="shared" si="6"/>
        <v>0.25</v>
      </c>
      <c r="P10" s="28">
        <f t="shared" si="3"/>
        <v>0.5</v>
      </c>
      <c r="Q10" s="116">
        <f>PRODUCT(NodeProb_WLL3!C17:G17)</f>
        <v>5.9920162995342988E-2</v>
      </c>
      <c r="R10" s="116">
        <f t="shared" si="7"/>
        <v>2.9960081497671494E-2</v>
      </c>
      <c r="S10" s="295"/>
    </row>
    <row r="11" spans="1:21" x14ac:dyDescent="0.25">
      <c r="A11" s="297"/>
      <c r="B11" s="115">
        <v>9</v>
      </c>
      <c r="D11">
        <v>1</v>
      </c>
      <c r="E11" s="115">
        <v>4</v>
      </c>
      <c r="F11" s="116">
        <f>$B$107*(1)</f>
        <v>1</v>
      </c>
      <c r="G11" s="116">
        <f>$B$110*($B$71)</f>
        <v>0.5</v>
      </c>
      <c r="H11" s="116">
        <f>$B$107*($B$71)</f>
        <v>0.5</v>
      </c>
      <c r="I11" s="116">
        <f>$B$110*($B$69)</f>
        <v>0</v>
      </c>
      <c r="J11" s="28">
        <f t="shared" si="0"/>
        <v>0.5</v>
      </c>
      <c r="K11" s="28">
        <f t="shared" si="1"/>
        <v>0</v>
      </c>
      <c r="L11" s="108">
        <f t="shared" si="4"/>
        <v>0.5</v>
      </c>
      <c r="M11" s="30">
        <f t="shared" si="2"/>
        <v>0.5</v>
      </c>
      <c r="N11" s="28">
        <f t="shared" si="5"/>
        <v>0.25</v>
      </c>
      <c r="O11" s="28">
        <f t="shared" si="6"/>
        <v>0.25</v>
      </c>
      <c r="P11" s="28">
        <f t="shared" si="3"/>
        <v>0.5</v>
      </c>
      <c r="Q11" s="116">
        <f>PRODUCT(NodeProb_WLL3!C19:G19)</f>
        <v>6.4711288861134586E-2</v>
      </c>
      <c r="R11" s="117">
        <f t="shared" si="7"/>
        <v>3.2355644430567293E-2</v>
      </c>
      <c r="S11" s="295"/>
      <c r="T11" s="115"/>
      <c r="U11" s="115"/>
    </row>
    <row r="12" spans="1:21" x14ac:dyDescent="0.25">
      <c r="A12" s="297"/>
      <c r="B12">
        <v>10</v>
      </c>
      <c r="D12">
        <v>1</v>
      </c>
      <c r="E12">
        <v>4</v>
      </c>
      <c r="F12" s="116">
        <f>$B$107*(1)</f>
        <v>1</v>
      </c>
      <c r="G12" s="116">
        <f>$B$110*($B$72)</f>
        <v>0.75</v>
      </c>
      <c r="H12" s="116">
        <f>$B$107*($B$72)</f>
        <v>0.75</v>
      </c>
      <c r="I12" s="116">
        <f>$B$110*($B$73)</f>
        <v>0.16666666666666666</v>
      </c>
      <c r="J12" s="28">
        <f t="shared" si="0"/>
        <v>0.75</v>
      </c>
      <c r="K12" s="28">
        <f t="shared" si="1"/>
        <v>0.5</v>
      </c>
      <c r="L12" s="108">
        <f t="shared" si="4"/>
        <v>0.21428571428571427</v>
      </c>
      <c r="M12" s="30">
        <f t="shared" si="2"/>
        <v>0.7857142857142857</v>
      </c>
      <c r="N12" s="28">
        <f t="shared" si="5"/>
        <v>5.3571428571428568E-2</v>
      </c>
      <c r="O12" s="28">
        <f t="shared" si="6"/>
        <v>0.125</v>
      </c>
      <c r="P12" s="28">
        <f t="shared" si="3"/>
        <v>0.17857142857142858</v>
      </c>
      <c r="Q12" s="116">
        <f>PRODUCT(NodeProb_WLL3!C21:G21)</f>
        <v>2.5884515544453814E-3</v>
      </c>
      <c r="R12" s="116">
        <f t="shared" si="7"/>
        <v>4.6222349186524666E-4</v>
      </c>
      <c r="S12" s="295"/>
    </row>
    <row r="13" spans="1:21" x14ac:dyDescent="0.25">
      <c r="A13" s="297"/>
      <c r="B13">
        <v>11</v>
      </c>
      <c r="D13">
        <v>1</v>
      </c>
      <c r="E13">
        <v>4</v>
      </c>
      <c r="F13" s="116">
        <f>$B$107*($B$72)</f>
        <v>0.75</v>
      </c>
      <c r="G13" s="116">
        <f>$B$110*($B$72)</f>
        <v>0.75</v>
      </c>
      <c r="H13" s="116">
        <f>$B$107*($B$74)</f>
        <v>0</v>
      </c>
      <c r="I13" s="116">
        <f>$B$110*($B$74)</f>
        <v>0</v>
      </c>
      <c r="J13" s="28">
        <f t="shared" si="0"/>
        <v>0</v>
      </c>
      <c r="K13" s="28">
        <f t="shared" si="1"/>
        <v>0</v>
      </c>
      <c r="L13" s="108">
        <f t="shared" si="4"/>
        <v>0.5</v>
      </c>
      <c r="M13" s="30">
        <f t="shared" si="2"/>
        <v>0.5</v>
      </c>
      <c r="N13" s="28">
        <f t="shared" si="5"/>
        <v>0.375</v>
      </c>
      <c r="O13" s="28">
        <f t="shared" si="6"/>
        <v>0.375</v>
      </c>
      <c r="P13" s="28">
        <f t="shared" si="3"/>
        <v>0.75</v>
      </c>
      <c r="Q13" s="116">
        <f>PRODUCT(NodeProb_WLL3!C23:G23)</f>
        <v>3.6039210104201101E-2</v>
      </c>
      <c r="R13" s="116">
        <f t="shared" si="7"/>
        <v>2.7029407578150824E-2</v>
      </c>
      <c r="S13" s="295"/>
    </row>
    <row r="14" spans="1:21" x14ac:dyDescent="0.25">
      <c r="A14" s="297"/>
      <c r="B14">
        <v>12</v>
      </c>
      <c r="D14">
        <v>1</v>
      </c>
      <c r="E14">
        <v>4</v>
      </c>
      <c r="F14" s="116">
        <f>$B$107*($B$72)</f>
        <v>0.75</v>
      </c>
      <c r="G14" s="116">
        <f>$B$110*($B$72)</f>
        <v>0.75</v>
      </c>
      <c r="H14" s="116">
        <f>$B$107*($B$74)</f>
        <v>0</v>
      </c>
      <c r="I14" s="116">
        <f>$B$110*($B$74)</f>
        <v>0</v>
      </c>
      <c r="J14" s="28">
        <f t="shared" si="0"/>
        <v>0</v>
      </c>
      <c r="K14" s="28">
        <f t="shared" si="1"/>
        <v>0</v>
      </c>
      <c r="L14" s="108">
        <f t="shared" si="4"/>
        <v>0.5</v>
      </c>
      <c r="M14" s="30">
        <f t="shared" si="2"/>
        <v>0.5</v>
      </c>
      <c r="N14" s="28">
        <f t="shared" si="5"/>
        <v>0.375</v>
      </c>
      <c r="O14" s="28">
        <f t="shared" si="6"/>
        <v>0.375</v>
      </c>
      <c r="P14" s="28">
        <f t="shared" si="3"/>
        <v>0.75</v>
      </c>
      <c r="Q14" s="116">
        <f>PRODUCT(NodeProb_WLL3!C25:G25)</f>
        <v>3.6039210104201101E-2</v>
      </c>
      <c r="R14" s="116">
        <f t="shared" si="7"/>
        <v>2.7029407578150824E-2</v>
      </c>
      <c r="S14" s="295"/>
    </row>
    <row r="15" spans="1:21" x14ac:dyDescent="0.25">
      <c r="A15" s="297"/>
      <c r="B15">
        <v>13</v>
      </c>
      <c r="D15">
        <v>1</v>
      </c>
      <c r="E15">
        <v>4</v>
      </c>
      <c r="F15" s="116">
        <f>$B$107*(1)</f>
        <v>1</v>
      </c>
      <c r="G15" s="116">
        <f>$B$110*(1)</f>
        <v>1</v>
      </c>
      <c r="H15" s="116">
        <f>$B$107*($B$68)</f>
        <v>0.5</v>
      </c>
      <c r="I15" s="116">
        <f>$B$110*($B$68)</f>
        <v>0.5</v>
      </c>
      <c r="J15" s="28">
        <f t="shared" si="0"/>
        <v>0.5</v>
      </c>
      <c r="K15" s="28">
        <f t="shared" si="1"/>
        <v>0.5</v>
      </c>
      <c r="L15" s="108">
        <f t="shared" si="4"/>
        <v>0.5</v>
      </c>
      <c r="M15" s="30">
        <f t="shared" si="2"/>
        <v>0.5</v>
      </c>
      <c r="N15" s="28">
        <f t="shared" si="5"/>
        <v>0.25</v>
      </c>
      <c r="O15" s="28">
        <f t="shared" si="6"/>
        <v>0.25</v>
      </c>
      <c r="P15" s="28">
        <f t="shared" si="3"/>
        <v>0.5</v>
      </c>
      <c r="Q15" s="116">
        <f>PRODUCT(NodeProb_WLL3!C27:G27)</f>
        <v>0</v>
      </c>
      <c r="R15" s="116">
        <f t="shared" si="7"/>
        <v>0</v>
      </c>
      <c r="S15" s="295"/>
    </row>
    <row r="16" spans="1:21" x14ac:dyDescent="0.25">
      <c r="A16" s="297"/>
      <c r="B16">
        <v>14</v>
      </c>
      <c r="D16">
        <v>1</v>
      </c>
      <c r="E16">
        <v>4</v>
      </c>
      <c r="F16" s="116">
        <f>$B$107*(1)</f>
        <v>1</v>
      </c>
      <c r="G16" s="116">
        <f>$B$110*(1)</f>
        <v>1</v>
      </c>
      <c r="H16" s="116">
        <f>$B$107*($B$68)</f>
        <v>0.5</v>
      </c>
      <c r="I16" s="116">
        <f>$B$110*($B$68)</f>
        <v>0.5</v>
      </c>
      <c r="J16" s="28">
        <f t="shared" si="0"/>
        <v>0.5</v>
      </c>
      <c r="K16" s="28">
        <f t="shared" si="1"/>
        <v>0.5</v>
      </c>
      <c r="L16" s="108">
        <f t="shared" si="4"/>
        <v>0.5</v>
      </c>
      <c r="M16" s="30">
        <f t="shared" si="2"/>
        <v>0.5</v>
      </c>
      <c r="N16" s="28">
        <f t="shared" si="5"/>
        <v>0.25</v>
      </c>
      <c r="O16" s="28">
        <f t="shared" si="6"/>
        <v>0.25</v>
      </c>
      <c r="P16" s="28">
        <f t="shared" si="3"/>
        <v>0.5</v>
      </c>
      <c r="Q16" s="116">
        <f>PRODUCT(NodeProb_WLL3!C29:G29)</f>
        <v>0</v>
      </c>
      <c r="R16" s="116">
        <f t="shared" si="7"/>
        <v>0</v>
      </c>
      <c r="S16" s="295"/>
    </row>
    <row r="17" spans="1:21" x14ac:dyDescent="0.25">
      <c r="A17" s="297"/>
      <c r="B17">
        <v>15</v>
      </c>
      <c r="D17">
        <v>1</v>
      </c>
      <c r="E17">
        <v>4</v>
      </c>
      <c r="F17" s="116">
        <f>$B$107*($B$72)</f>
        <v>0.75</v>
      </c>
      <c r="G17" s="116">
        <f>$B$110*(1)</f>
        <v>1</v>
      </c>
      <c r="H17" s="116">
        <f>$B$107*($B$73)</f>
        <v>0.16666666666666666</v>
      </c>
      <c r="I17" s="116">
        <f>$B$110*($B$72)</f>
        <v>0.75</v>
      </c>
      <c r="J17" s="28">
        <f t="shared" si="0"/>
        <v>0.5</v>
      </c>
      <c r="K17" s="28">
        <f t="shared" si="1"/>
        <v>0.75</v>
      </c>
      <c r="L17" s="108">
        <f t="shared" si="4"/>
        <v>0.7857142857142857</v>
      </c>
      <c r="M17" s="30">
        <f t="shared" si="2"/>
        <v>0.2142857142857143</v>
      </c>
      <c r="N17" s="28">
        <f t="shared" si="5"/>
        <v>0.125</v>
      </c>
      <c r="O17" s="28">
        <f t="shared" si="6"/>
        <v>5.3571428571428568E-2</v>
      </c>
      <c r="P17" s="28">
        <f t="shared" si="3"/>
        <v>0.17857142857142858</v>
      </c>
      <c r="Q17" s="116">
        <f>PRODUCT(NodeProb_WLL3!C31:G31)</f>
        <v>5.070167638067484E-2</v>
      </c>
      <c r="R17" s="116">
        <f t="shared" si="7"/>
        <v>9.0538707822633638E-3</v>
      </c>
      <c r="S17" s="295"/>
    </row>
    <row r="18" spans="1:21" x14ac:dyDescent="0.25">
      <c r="A18" s="297"/>
      <c r="B18">
        <v>16</v>
      </c>
      <c r="D18">
        <v>1</v>
      </c>
      <c r="E18">
        <v>4</v>
      </c>
      <c r="F18" s="116">
        <f>$B$107*($B$71)</f>
        <v>0.5</v>
      </c>
      <c r="G18" s="116">
        <f>$B$110*(1)</f>
        <v>1</v>
      </c>
      <c r="H18" s="116">
        <f>$B$107*($B$69)</f>
        <v>0</v>
      </c>
      <c r="I18" s="116">
        <f>$B$110*($B$71)</f>
        <v>0.5</v>
      </c>
      <c r="J18" s="28">
        <f t="shared" si="0"/>
        <v>0</v>
      </c>
      <c r="K18" s="28">
        <f t="shared" si="1"/>
        <v>0.5</v>
      </c>
      <c r="L18" s="108">
        <f t="shared" si="4"/>
        <v>0.5</v>
      </c>
      <c r="M18" s="30">
        <f t="shared" si="2"/>
        <v>0.5</v>
      </c>
      <c r="N18" s="28">
        <f t="shared" si="5"/>
        <v>0.25</v>
      </c>
      <c r="O18" s="28">
        <f t="shared" si="6"/>
        <v>0.25</v>
      </c>
      <c r="P18" s="28">
        <f t="shared" si="3"/>
        <v>0.5</v>
      </c>
      <c r="Q18" s="116">
        <f>PRODUCT(NodeProb_WLL3!C33:G33)</f>
        <v>5.9920162995342988E-2</v>
      </c>
      <c r="R18" s="116">
        <f t="shared" si="7"/>
        <v>2.9960081497671494E-2</v>
      </c>
      <c r="S18" s="295"/>
    </row>
    <row r="19" spans="1:21" x14ac:dyDescent="0.25">
      <c r="A19" s="297"/>
      <c r="B19" s="115">
        <v>17</v>
      </c>
      <c r="C19" s="115"/>
      <c r="D19" s="115">
        <v>2</v>
      </c>
      <c r="E19">
        <v>3</v>
      </c>
      <c r="F19" s="116">
        <f>$B$108*(1)</f>
        <v>1</v>
      </c>
      <c r="G19" s="116">
        <f>$B$109*($B$71)</f>
        <v>0.5</v>
      </c>
      <c r="H19" s="116">
        <f>$B$108*($B$71)</f>
        <v>0.5</v>
      </c>
      <c r="I19" s="116">
        <f>$B$109*($B$69)</f>
        <v>0</v>
      </c>
      <c r="J19" s="28">
        <f t="shared" si="0"/>
        <v>0.5</v>
      </c>
      <c r="K19" s="28">
        <f t="shared" si="1"/>
        <v>0</v>
      </c>
      <c r="L19" s="108">
        <f t="shared" si="4"/>
        <v>0.5</v>
      </c>
      <c r="M19" s="30">
        <f t="shared" si="2"/>
        <v>0.5</v>
      </c>
      <c r="N19" s="28">
        <f t="shared" si="5"/>
        <v>0.25</v>
      </c>
      <c r="O19" s="28">
        <f t="shared" si="6"/>
        <v>0.25</v>
      </c>
      <c r="P19" s="28">
        <f t="shared" si="3"/>
        <v>0.5</v>
      </c>
      <c r="Q19" s="116">
        <f>PRODUCT(NodeProb_WLL3!C35:G35)</f>
        <v>6.4711288861134586E-2</v>
      </c>
      <c r="R19" s="117">
        <f t="shared" si="7"/>
        <v>3.2355644430567293E-2</v>
      </c>
      <c r="S19" s="295"/>
      <c r="T19" s="115"/>
      <c r="U19" s="115"/>
    </row>
    <row r="20" spans="1:21" x14ac:dyDescent="0.25">
      <c r="A20" s="297"/>
      <c r="B20">
        <v>18</v>
      </c>
      <c r="D20">
        <v>2</v>
      </c>
      <c r="E20">
        <v>3</v>
      </c>
      <c r="F20" s="116">
        <f>$B$108*(1)</f>
        <v>1</v>
      </c>
      <c r="G20" s="116">
        <f>$B$109*($B$72)</f>
        <v>0.75</v>
      </c>
      <c r="H20" s="116">
        <f>$B$108*($B$72)</f>
        <v>0.75</v>
      </c>
      <c r="I20" s="116">
        <f>$B$109*($B$73)</f>
        <v>0.16666666666666666</v>
      </c>
      <c r="J20" s="28">
        <f t="shared" si="0"/>
        <v>0.75</v>
      </c>
      <c r="K20" s="28">
        <f t="shared" si="1"/>
        <v>0.5</v>
      </c>
      <c r="L20" s="108">
        <f t="shared" si="4"/>
        <v>0.21428571428571427</v>
      </c>
      <c r="M20" s="30">
        <f t="shared" si="2"/>
        <v>0.7857142857142857</v>
      </c>
      <c r="N20" s="28">
        <f t="shared" si="5"/>
        <v>5.3571428571428568E-2</v>
      </c>
      <c r="O20" s="28">
        <f t="shared" si="6"/>
        <v>0.125</v>
      </c>
      <c r="P20" s="28">
        <f t="shared" si="3"/>
        <v>0.17857142857142858</v>
      </c>
      <c r="Q20" s="116">
        <f>PRODUCT(NodeProb_WLL3!C37:G37)</f>
        <v>2.5884515544453814E-3</v>
      </c>
      <c r="R20" s="116">
        <f t="shared" si="7"/>
        <v>4.6222349186524666E-4</v>
      </c>
      <c r="S20" s="295"/>
    </row>
    <row r="21" spans="1:21" x14ac:dyDescent="0.25">
      <c r="A21" s="297"/>
      <c r="B21">
        <v>19</v>
      </c>
      <c r="D21">
        <v>2</v>
      </c>
      <c r="E21">
        <v>3</v>
      </c>
      <c r="F21" s="116">
        <f>$B$108*($B$72)</f>
        <v>0.75</v>
      </c>
      <c r="G21" s="116">
        <f>$B$109*($B$72)</f>
        <v>0.75</v>
      </c>
      <c r="H21" s="116">
        <f>$B$108*($B$74)</f>
        <v>0</v>
      </c>
      <c r="I21" s="116">
        <f>$B$109*($B$74)</f>
        <v>0</v>
      </c>
      <c r="J21" s="28">
        <f t="shared" si="0"/>
        <v>0</v>
      </c>
      <c r="K21" s="28">
        <f t="shared" si="1"/>
        <v>0</v>
      </c>
      <c r="L21" s="108">
        <f t="shared" si="4"/>
        <v>0.5</v>
      </c>
      <c r="M21" s="30">
        <f t="shared" si="2"/>
        <v>0.5</v>
      </c>
      <c r="N21" s="28">
        <f t="shared" si="5"/>
        <v>0.375</v>
      </c>
      <c r="O21" s="28">
        <f t="shared" si="6"/>
        <v>0.375</v>
      </c>
      <c r="P21" s="28">
        <f t="shared" si="3"/>
        <v>0.75</v>
      </c>
      <c r="Q21" s="116">
        <f>PRODUCT(NodeProb_WLL3!C39:G39)</f>
        <v>3.6039210104201101E-2</v>
      </c>
      <c r="R21" s="116">
        <f t="shared" si="7"/>
        <v>2.7029407578150824E-2</v>
      </c>
      <c r="S21" s="295"/>
    </row>
    <row r="22" spans="1:21" x14ac:dyDescent="0.25">
      <c r="A22" s="297"/>
      <c r="B22">
        <v>20</v>
      </c>
      <c r="D22">
        <v>2</v>
      </c>
      <c r="E22">
        <v>3</v>
      </c>
      <c r="F22" s="116">
        <f>$B$108*($B$72)</f>
        <v>0.75</v>
      </c>
      <c r="G22" s="116">
        <f>$B$109*($B$72)</f>
        <v>0.75</v>
      </c>
      <c r="H22" s="116">
        <f>$B$108*($B$74)</f>
        <v>0</v>
      </c>
      <c r="I22" s="116">
        <f>$B$109*($B$74)</f>
        <v>0</v>
      </c>
      <c r="J22" s="28">
        <f t="shared" si="0"/>
        <v>0</v>
      </c>
      <c r="K22" s="28">
        <f t="shared" si="1"/>
        <v>0</v>
      </c>
      <c r="L22" s="108">
        <f t="shared" si="4"/>
        <v>0.5</v>
      </c>
      <c r="M22" s="30">
        <f t="shared" si="2"/>
        <v>0.5</v>
      </c>
      <c r="N22" s="28">
        <f t="shared" si="5"/>
        <v>0.375</v>
      </c>
      <c r="O22" s="28">
        <f t="shared" si="6"/>
        <v>0.375</v>
      </c>
      <c r="P22" s="28">
        <f t="shared" si="3"/>
        <v>0.75</v>
      </c>
      <c r="Q22" s="116">
        <f>PRODUCT(NodeProb_WLL3!C41:G41)</f>
        <v>3.6039210104201101E-2</v>
      </c>
      <c r="R22" s="116">
        <f t="shared" si="7"/>
        <v>2.7029407578150824E-2</v>
      </c>
      <c r="S22" s="295"/>
    </row>
    <row r="23" spans="1:21" x14ac:dyDescent="0.25">
      <c r="A23" s="297"/>
      <c r="B23">
        <v>21</v>
      </c>
      <c r="D23">
        <v>2</v>
      </c>
      <c r="E23">
        <v>3</v>
      </c>
      <c r="F23" s="116">
        <f>$B$108*(1)</f>
        <v>1</v>
      </c>
      <c r="G23" s="116">
        <f>$B$109*(1)</f>
        <v>1</v>
      </c>
      <c r="H23" s="116">
        <f>$B$108*($B$68)</f>
        <v>0.5</v>
      </c>
      <c r="I23" s="116">
        <f>$B$109*($B$68)</f>
        <v>0.5</v>
      </c>
      <c r="J23" s="28">
        <f t="shared" si="0"/>
        <v>0.5</v>
      </c>
      <c r="K23" s="28">
        <f t="shared" si="1"/>
        <v>0.5</v>
      </c>
      <c r="L23" s="108">
        <f t="shared" si="4"/>
        <v>0.5</v>
      </c>
      <c r="M23" s="30">
        <f t="shared" si="2"/>
        <v>0.5</v>
      </c>
      <c r="N23" s="28">
        <f t="shared" si="5"/>
        <v>0.25</v>
      </c>
      <c r="O23" s="28">
        <f t="shared" si="6"/>
        <v>0.25</v>
      </c>
      <c r="P23" s="28">
        <f t="shared" si="3"/>
        <v>0.5</v>
      </c>
      <c r="Q23" s="116">
        <f>PRODUCT(NodeProb_WLL3!C43:G43)</f>
        <v>0</v>
      </c>
      <c r="R23" s="116">
        <f t="shared" si="7"/>
        <v>0</v>
      </c>
      <c r="S23" s="295"/>
    </row>
    <row r="24" spans="1:21" x14ac:dyDescent="0.25">
      <c r="A24" s="297"/>
      <c r="B24">
        <v>22</v>
      </c>
      <c r="D24">
        <v>2</v>
      </c>
      <c r="E24">
        <v>3</v>
      </c>
      <c r="F24" s="116">
        <f>$B$108*(1)</f>
        <v>1</v>
      </c>
      <c r="G24" s="116">
        <f>$B$109*(1)</f>
        <v>1</v>
      </c>
      <c r="H24" s="116">
        <f>$B$108*($B$68)</f>
        <v>0.5</v>
      </c>
      <c r="I24" s="116">
        <f>$B$109*($B$68)</f>
        <v>0.5</v>
      </c>
      <c r="J24" s="28">
        <f t="shared" si="0"/>
        <v>0.5</v>
      </c>
      <c r="K24" s="28">
        <f t="shared" si="1"/>
        <v>0.5</v>
      </c>
      <c r="L24" s="108">
        <f t="shared" si="4"/>
        <v>0.5</v>
      </c>
      <c r="M24" s="30">
        <f t="shared" si="2"/>
        <v>0.5</v>
      </c>
      <c r="N24" s="28">
        <f t="shared" si="5"/>
        <v>0.25</v>
      </c>
      <c r="O24" s="28">
        <f t="shared" si="6"/>
        <v>0.25</v>
      </c>
      <c r="P24" s="28">
        <f t="shared" si="3"/>
        <v>0.5</v>
      </c>
      <c r="Q24" s="116">
        <f>PRODUCT(NodeProb_WLL3!C45:G45)</f>
        <v>0</v>
      </c>
      <c r="R24" s="116">
        <f t="shared" si="7"/>
        <v>0</v>
      </c>
      <c r="S24" s="295"/>
    </row>
    <row r="25" spans="1:21" x14ac:dyDescent="0.25">
      <c r="A25" s="297"/>
      <c r="B25">
        <v>23</v>
      </c>
      <c r="D25" s="119">
        <v>2</v>
      </c>
      <c r="E25">
        <v>3</v>
      </c>
      <c r="F25" s="116">
        <f>$B$108*($B$72)</f>
        <v>0.75</v>
      </c>
      <c r="G25" s="116">
        <f>$B$109*(1)</f>
        <v>1</v>
      </c>
      <c r="H25" s="116">
        <f>$B$108*($B$73)</f>
        <v>0.16666666666666666</v>
      </c>
      <c r="I25" s="116">
        <f>$B$109*($B$72)</f>
        <v>0.75</v>
      </c>
      <c r="J25" s="28">
        <f t="shared" si="0"/>
        <v>0.5</v>
      </c>
      <c r="K25" s="28">
        <f t="shared" si="1"/>
        <v>0.75</v>
      </c>
      <c r="L25" s="108">
        <f t="shared" si="4"/>
        <v>0.7857142857142857</v>
      </c>
      <c r="M25" s="30">
        <f t="shared" si="2"/>
        <v>0.2142857142857143</v>
      </c>
      <c r="N25" s="28">
        <f t="shared" si="5"/>
        <v>0.125</v>
      </c>
      <c r="O25" s="28">
        <f t="shared" si="6"/>
        <v>5.3571428571428568E-2</v>
      </c>
      <c r="P25" s="28">
        <f t="shared" si="3"/>
        <v>0.17857142857142858</v>
      </c>
      <c r="Q25" s="116">
        <f>PRODUCT(NodeProb_WLL3!C47:G47)</f>
        <v>5.070167638067484E-2</v>
      </c>
      <c r="R25" s="116">
        <f t="shared" si="7"/>
        <v>9.0538707822633638E-3</v>
      </c>
      <c r="S25" s="295"/>
    </row>
    <row r="26" spans="1:21" x14ac:dyDescent="0.25">
      <c r="A26" s="297"/>
      <c r="B26">
        <v>24</v>
      </c>
      <c r="C26" s="1"/>
      <c r="D26" s="119">
        <v>2</v>
      </c>
      <c r="E26">
        <v>3</v>
      </c>
      <c r="F26" s="116">
        <f>$B$108*($B$71)</f>
        <v>0.5</v>
      </c>
      <c r="G26" s="116">
        <f>$B$109*(1)</f>
        <v>1</v>
      </c>
      <c r="H26" s="116">
        <f>$B$108*($B$69)</f>
        <v>0</v>
      </c>
      <c r="I26" s="116">
        <f>$B$109*($B$71)</f>
        <v>0.5</v>
      </c>
      <c r="J26" s="28">
        <f t="shared" si="0"/>
        <v>0</v>
      </c>
      <c r="K26" s="28">
        <f t="shared" si="1"/>
        <v>0.5</v>
      </c>
      <c r="L26" s="108">
        <f t="shared" si="4"/>
        <v>0.5</v>
      </c>
      <c r="M26" s="30">
        <f t="shared" si="2"/>
        <v>0.5</v>
      </c>
      <c r="N26" s="28">
        <f t="shared" si="5"/>
        <v>0.25</v>
      </c>
      <c r="O26" s="28">
        <f t="shared" si="6"/>
        <v>0.25</v>
      </c>
      <c r="P26" s="28">
        <f t="shared" si="3"/>
        <v>0.5</v>
      </c>
      <c r="Q26" s="118">
        <f>PRODUCT(NodeProb_WLL3!C49:G49)</f>
        <v>5.9920162995342988E-2</v>
      </c>
      <c r="R26" s="116">
        <f t="shared" si="7"/>
        <v>2.9960081497671494E-2</v>
      </c>
      <c r="S26" s="295"/>
    </row>
    <row r="27" spans="1:21" x14ac:dyDescent="0.25">
      <c r="A27" s="297"/>
      <c r="B27" s="115">
        <v>25</v>
      </c>
      <c r="D27" s="115">
        <v>2</v>
      </c>
      <c r="E27" s="115">
        <v>4</v>
      </c>
      <c r="F27" s="116">
        <f>$B$108*(1)</f>
        <v>1</v>
      </c>
      <c r="G27" s="116">
        <f>$B$110*($B$71)</f>
        <v>0.5</v>
      </c>
      <c r="H27" s="116">
        <f>$B$108*($B$71)</f>
        <v>0.5</v>
      </c>
      <c r="I27" s="116">
        <f>$B$110*($B$69)</f>
        <v>0</v>
      </c>
      <c r="J27" s="28">
        <f t="shared" si="0"/>
        <v>0.5</v>
      </c>
      <c r="K27" s="28">
        <f t="shared" si="1"/>
        <v>0</v>
      </c>
      <c r="L27" s="108">
        <f t="shared" si="4"/>
        <v>0.5</v>
      </c>
      <c r="M27" s="30">
        <f t="shared" si="2"/>
        <v>0.5</v>
      </c>
      <c r="N27" s="28">
        <f t="shared" si="5"/>
        <v>0.25</v>
      </c>
      <c r="O27" s="28">
        <f t="shared" si="6"/>
        <v>0.25</v>
      </c>
      <c r="P27" s="28">
        <f t="shared" si="3"/>
        <v>0.5</v>
      </c>
      <c r="Q27" s="116">
        <f>PRODUCT(NodeProb_WLL3!C51:G51)</f>
        <v>6.4711288861134586E-2</v>
      </c>
      <c r="R27" s="117">
        <f t="shared" si="7"/>
        <v>3.2355644430567293E-2</v>
      </c>
      <c r="S27" s="295"/>
      <c r="T27" s="115"/>
      <c r="U27" s="115"/>
    </row>
    <row r="28" spans="1:21" x14ac:dyDescent="0.25">
      <c r="A28" s="297"/>
      <c r="B28">
        <v>26</v>
      </c>
      <c r="D28">
        <v>2</v>
      </c>
      <c r="E28">
        <v>4</v>
      </c>
      <c r="F28" s="116">
        <f>$B$108*(1)</f>
        <v>1</v>
      </c>
      <c r="G28" s="116">
        <f>$B$110*($B$72)</f>
        <v>0.75</v>
      </c>
      <c r="H28" s="116">
        <f>$B$108*($B$72)</f>
        <v>0.75</v>
      </c>
      <c r="I28" s="116">
        <f>$B$110*($B$73)</f>
        <v>0.16666666666666666</v>
      </c>
      <c r="J28" s="28">
        <f t="shared" si="0"/>
        <v>0.75</v>
      </c>
      <c r="K28" s="28">
        <f t="shared" si="1"/>
        <v>0.5</v>
      </c>
      <c r="L28" s="108">
        <f t="shared" si="4"/>
        <v>0.21428571428571427</v>
      </c>
      <c r="M28" s="30">
        <f t="shared" si="2"/>
        <v>0.7857142857142857</v>
      </c>
      <c r="N28" s="28">
        <f t="shared" si="5"/>
        <v>5.3571428571428568E-2</v>
      </c>
      <c r="O28" s="28">
        <f t="shared" si="6"/>
        <v>0.125</v>
      </c>
      <c r="P28" s="28">
        <f t="shared" si="3"/>
        <v>0.17857142857142858</v>
      </c>
      <c r="Q28" s="116">
        <f>PRODUCT(NodeProb_WLL3!C53:G53)</f>
        <v>2.5884515544453814E-3</v>
      </c>
      <c r="R28" s="116">
        <f t="shared" si="7"/>
        <v>4.6222349186524666E-4</v>
      </c>
      <c r="S28" s="295"/>
    </row>
    <row r="29" spans="1:21" x14ac:dyDescent="0.25">
      <c r="A29" s="297"/>
      <c r="B29">
        <v>27</v>
      </c>
      <c r="D29">
        <v>2</v>
      </c>
      <c r="E29">
        <v>4</v>
      </c>
      <c r="F29" s="116">
        <f>$B$108*($B$72)</f>
        <v>0.75</v>
      </c>
      <c r="G29" s="116">
        <f>$B$110*($B$72)</f>
        <v>0.75</v>
      </c>
      <c r="H29" s="116">
        <f>$B$108*($B$74)</f>
        <v>0</v>
      </c>
      <c r="I29" s="116">
        <f>$B$110*($B$74)</f>
        <v>0</v>
      </c>
      <c r="J29" s="28">
        <f t="shared" si="0"/>
        <v>0</v>
      </c>
      <c r="K29" s="28">
        <f t="shared" si="1"/>
        <v>0</v>
      </c>
      <c r="L29" s="108">
        <f t="shared" si="4"/>
        <v>0.5</v>
      </c>
      <c r="M29" s="30">
        <f t="shared" si="2"/>
        <v>0.5</v>
      </c>
      <c r="N29" s="28">
        <f t="shared" si="5"/>
        <v>0.375</v>
      </c>
      <c r="O29" s="28">
        <f t="shared" si="6"/>
        <v>0.375</v>
      </c>
      <c r="P29" s="28">
        <f t="shared" si="3"/>
        <v>0.75</v>
      </c>
      <c r="Q29" s="116">
        <f>PRODUCT(NodeProb_WLL3!C55:G55)</f>
        <v>3.6039210104201101E-2</v>
      </c>
      <c r="R29" s="116">
        <f t="shared" si="7"/>
        <v>2.7029407578150824E-2</v>
      </c>
      <c r="S29" s="295"/>
    </row>
    <row r="30" spans="1:21" x14ac:dyDescent="0.25">
      <c r="A30" s="297"/>
      <c r="B30">
        <v>28</v>
      </c>
      <c r="D30">
        <v>2</v>
      </c>
      <c r="E30">
        <v>4</v>
      </c>
      <c r="F30" s="116">
        <f>$B$108*($B$72)</f>
        <v>0.75</v>
      </c>
      <c r="G30" s="116">
        <f>$B$110*($B$72)</f>
        <v>0.75</v>
      </c>
      <c r="H30" s="116">
        <f>$B$108*($B$74)</f>
        <v>0</v>
      </c>
      <c r="I30" s="116">
        <f>$B$110*($B$74)</f>
        <v>0</v>
      </c>
      <c r="J30" s="28">
        <f t="shared" si="0"/>
        <v>0</v>
      </c>
      <c r="K30" s="28">
        <f t="shared" si="1"/>
        <v>0</v>
      </c>
      <c r="L30" s="108">
        <f t="shared" si="4"/>
        <v>0.5</v>
      </c>
      <c r="M30" s="30">
        <f t="shared" si="2"/>
        <v>0.5</v>
      </c>
      <c r="N30" s="28">
        <f t="shared" si="5"/>
        <v>0.375</v>
      </c>
      <c r="O30" s="28">
        <f t="shared" si="6"/>
        <v>0.375</v>
      </c>
      <c r="P30" s="28">
        <f t="shared" si="3"/>
        <v>0.75</v>
      </c>
      <c r="Q30" s="116">
        <f>PRODUCT(NodeProb_WLL3!C57:G57)</f>
        <v>3.6039210104201101E-2</v>
      </c>
      <c r="R30" s="116">
        <f t="shared" si="7"/>
        <v>2.7029407578150824E-2</v>
      </c>
      <c r="S30" s="295"/>
    </row>
    <row r="31" spans="1:21" x14ac:dyDescent="0.25">
      <c r="A31" s="297"/>
      <c r="B31">
        <v>29</v>
      </c>
      <c r="D31">
        <v>2</v>
      </c>
      <c r="E31">
        <v>4</v>
      </c>
      <c r="F31" s="116">
        <f>$B$108*(1)</f>
        <v>1</v>
      </c>
      <c r="G31" s="116">
        <f>$B$110*(1)</f>
        <v>1</v>
      </c>
      <c r="H31" s="116">
        <f>$B$108*($B$68)</f>
        <v>0.5</v>
      </c>
      <c r="I31" s="116">
        <f>$B$110*($B$68)</f>
        <v>0.5</v>
      </c>
      <c r="J31" s="28">
        <f t="shared" si="0"/>
        <v>0.5</v>
      </c>
      <c r="K31" s="28">
        <f t="shared" si="1"/>
        <v>0.5</v>
      </c>
      <c r="L31" s="108">
        <f t="shared" si="4"/>
        <v>0.5</v>
      </c>
      <c r="M31" s="30">
        <f t="shared" si="2"/>
        <v>0.5</v>
      </c>
      <c r="N31" s="28">
        <f t="shared" si="5"/>
        <v>0.25</v>
      </c>
      <c r="O31" s="28">
        <f t="shared" si="6"/>
        <v>0.25</v>
      </c>
      <c r="P31" s="28">
        <f t="shared" si="3"/>
        <v>0.5</v>
      </c>
      <c r="Q31" s="116">
        <f>PRODUCT(NodeProb_WLL3!C59:G59)</f>
        <v>0</v>
      </c>
      <c r="R31" s="116">
        <f t="shared" si="7"/>
        <v>0</v>
      </c>
      <c r="S31" s="295"/>
    </row>
    <row r="32" spans="1:21" x14ac:dyDescent="0.25">
      <c r="A32" s="297"/>
      <c r="B32">
        <v>30</v>
      </c>
      <c r="D32">
        <v>2</v>
      </c>
      <c r="E32">
        <v>4</v>
      </c>
      <c r="F32" s="116">
        <f>$B$108*(1)</f>
        <v>1</v>
      </c>
      <c r="G32" s="116">
        <f>$B$110*(1)</f>
        <v>1</v>
      </c>
      <c r="H32" s="116">
        <f>$B$108*($B$68)</f>
        <v>0.5</v>
      </c>
      <c r="I32" s="116">
        <f>$B$110*($B$68)</f>
        <v>0.5</v>
      </c>
      <c r="J32" s="28">
        <f t="shared" si="0"/>
        <v>0.5</v>
      </c>
      <c r="K32" s="28">
        <f t="shared" si="1"/>
        <v>0.5</v>
      </c>
      <c r="L32" s="108">
        <f t="shared" si="4"/>
        <v>0.5</v>
      </c>
      <c r="M32" s="30">
        <f t="shared" si="2"/>
        <v>0.5</v>
      </c>
      <c r="N32" s="28">
        <f t="shared" si="5"/>
        <v>0.25</v>
      </c>
      <c r="O32" s="28">
        <f t="shared" si="6"/>
        <v>0.25</v>
      </c>
      <c r="P32" s="28">
        <f t="shared" si="3"/>
        <v>0.5</v>
      </c>
      <c r="Q32" s="116">
        <f>PRODUCT(NodeProb_WLL3!C61:G61)</f>
        <v>0</v>
      </c>
      <c r="R32" s="116">
        <f t="shared" si="7"/>
        <v>0</v>
      </c>
      <c r="S32" s="295"/>
    </row>
    <row r="33" spans="1:21" x14ac:dyDescent="0.25">
      <c r="A33" s="297"/>
      <c r="B33">
        <v>31</v>
      </c>
      <c r="D33" s="119">
        <v>2</v>
      </c>
      <c r="E33">
        <v>4</v>
      </c>
      <c r="F33" s="116">
        <f>$B$108*($B$72)</f>
        <v>0.75</v>
      </c>
      <c r="G33" s="116">
        <f>$B$110*(1)</f>
        <v>1</v>
      </c>
      <c r="H33" s="116">
        <f>$B$108*($B$73)</f>
        <v>0.16666666666666666</v>
      </c>
      <c r="I33" s="116">
        <f>$B$110*($B$72)</f>
        <v>0.75</v>
      </c>
      <c r="J33" s="28">
        <f t="shared" si="0"/>
        <v>0.5</v>
      </c>
      <c r="K33" s="28">
        <f t="shared" si="1"/>
        <v>0.75</v>
      </c>
      <c r="L33" s="108">
        <f t="shared" si="4"/>
        <v>0.7857142857142857</v>
      </c>
      <c r="M33" s="30">
        <f t="shared" si="2"/>
        <v>0.2142857142857143</v>
      </c>
      <c r="N33" s="28">
        <f t="shared" si="5"/>
        <v>0.125</v>
      </c>
      <c r="O33" s="28">
        <f t="shared" si="6"/>
        <v>5.3571428571428568E-2</v>
      </c>
      <c r="P33" s="28">
        <f t="shared" si="3"/>
        <v>0.17857142857142858</v>
      </c>
      <c r="Q33" s="116">
        <f>PRODUCT(NodeProb_WLL3!C63:G63)</f>
        <v>5.070167638067484E-2</v>
      </c>
      <c r="R33" s="116">
        <f t="shared" si="7"/>
        <v>9.0538707822633638E-3</v>
      </c>
      <c r="S33" s="295"/>
    </row>
    <row r="34" spans="1:21" x14ac:dyDescent="0.25">
      <c r="A34" s="297"/>
      <c r="B34">
        <v>32</v>
      </c>
      <c r="D34" s="119">
        <v>2</v>
      </c>
      <c r="E34">
        <v>4</v>
      </c>
      <c r="F34" s="116">
        <f>$B$108*($B$71)</f>
        <v>0.5</v>
      </c>
      <c r="G34" s="116">
        <f>$B$110*(1)</f>
        <v>1</v>
      </c>
      <c r="H34" s="116">
        <f>$B$108*($B$69)</f>
        <v>0</v>
      </c>
      <c r="I34" s="116">
        <f>$B$110*($B$71)</f>
        <v>0.5</v>
      </c>
      <c r="J34" s="28">
        <f t="shared" si="0"/>
        <v>0</v>
      </c>
      <c r="K34" s="28">
        <f t="shared" si="1"/>
        <v>0.5</v>
      </c>
      <c r="L34" s="108">
        <f t="shared" si="4"/>
        <v>0.5</v>
      </c>
      <c r="M34" s="30">
        <f t="shared" si="2"/>
        <v>0.5</v>
      </c>
      <c r="N34" s="28">
        <f t="shared" si="5"/>
        <v>0.25</v>
      </c>
      <c r="O34" s="28">
        <f t="shared" si="6"/>
        <v>0.25</v>
      </c>
      <c r="P34" s="28">
        <f t="shared" si="3"/>
        <v>0.5</v>
      </c>
      <c r="Q34" s="116">
        <f>PRODUCT(NodeProb_WLL3!C65:G65)</f>
        <v>5.9920162995342988E-2</v>
      </c>
      <c r="R34" s="116">
        <f t="shared" si="7"/>
        <v>2.9960081497671494E-2</v>
      </c>
      <c r="S34" s="296"/>
    </row>
    <row r="35" spans="1:21" x14ac:dyDescent="0.25">
      <c r="A35" s="297" t="s">
        <v>56</v>
      </c>
      <c r="B35" s="115">
        <v>33</v>
      </c>
      <c r="C35" s="115"/>
      <c r="D35" s="115">
        <v>2</v>
      </c>
      <c r="E35" s="115">
        <v>4</v>
      </c>
      <c r="F35" s="222">
        <f>$B$108*($L$3*$B$68+$M$3*$B$71)</f>
        <v>0.5</v>
      </c>
      <c r="G35" s="117">
        <f>$B$110*($L$4*$B$73+$M$4*$B$74)</f>
        <v>3.5714285714285712E-2</v>
      </c>
      <c r="H35" s="117">
        <f>$B$108*($L$4*$B$73+$M$4*$B$74)</f>
        <v>3.5714285714285712E-2</v>
      </c>
      <c r="I35" s="223">
        <f>$B$110*($L$3*0+$M$3*0)</f>
        <v>0</v>
      </c>
      <c r="J35" s="28">
        <f t="shared" si="0"/>
        <v>0.4642857142857143</v>
      </c>
      <c r="K35" s="28">
        <f t="shared" si="1"/>
        <v>0</v>
      </c>
      <c r="L35" s="108">
        <f t="shared" si="4"/>
        <v>0.96153846153846156</v>
      </c>
      <c r="M35" s="30">
        <f t="shared" si="2"/>
        <v>3.8461538461538436E-2</v>
      </c>
      <c r="N35" s="28">
        <f t="shared" si="5"/>
        <v>1.7857142857142856E-2</v>
      </c>
      <c r="O35" s="28">
        <f t="shared" si="6"/>
        <v>1.3736263736263735E-3</v>
      </c>
      <c r="P35" s="28">
        <f t="shared" si="3"/>
        <v>1.9230769230769228E-2</v>
      </c>
      <c r="Q35" s="117">
        <f>PRODUCT(NodeProb_WLL3!D3:G3)</f>
        <v>6.729974041557997E-2</v>
      </c>
      <c r="R35" s="117">
        <f t="shared" si="7"/>
        <v>1.2942257772226916E-3</v>
      </c>
      <c r="S35" s="298">
        <f>SUM(R35:R50)</f>
        <v>0.22992153599379106</v>
      </c>
      <c r="T35" s="115"/>
      <c r="U35" s="115"/>
    </row>
    <row r="36" spans="1:21" x14ac:dyDescent="0.25">
      <c r="A36" s="297"/>
      <c r="B36">
        <v>34</v>
      </c>
      <c r="D36" s="119">
        <v>2</v>
      </c>
      <c r="E36">
        <v>4</v>
      </c>
      <c r="F36" s="224">
        <f>$B$108*($L$5*$B$72+$M$5*$B$72)</f>
        <v>0.75</v>
      </c>
      <c r="G36" s="221">
        <f>$B$110*($L$6*$B$72+$M$6*$B$72)</f>
        <v>0.75</v>
      </c>
      <c r="H36" s="221">
        <f>$B$108*($L$6*$B$74+$M$6*$B$74)</f>
        <v>0</v>
      </c>
      <c r="I36" s="225">
        <f>$B$110*($L$5*$B$74+$M$5*$B$74)</f>
        <v>0</v>
      </c>
      <c r="J36" s="28">
        <f t="shared" si="0"/>
        <v>0</v>
      </c>
      <c r="K36" s="28">
        <f t="shared" si="1"/>
        <v>0</v>
      </c>
      <c r="L36" s="108">
        <f t="shared" si="4"/>
        <v>0.5</v>
      </c>
      <c r="M36" s="30">
        <f t="shared" si="2"/>
        <v>0.5</v>
      </c>
      <c r="N36" s="28">
        <f t="shared" si="5"/>
        <v>0.375</v>
      </c>
      <c r="O36" s="28">
        <f t="shared" si="6"/>
        <v>0.375</v>
      </c>
      <c r="P36" s="28">
        <f t="shared" si="3"/>
        <v>0.75</v>
      </c>
      <c r="Q36" s="116">
        <f>PRODUCT(NodeProb_WLL3!D7:G7)</f>
        <v>7.2078420208402202E-2</v>
      </c>
      <c r="R36" s="116">
        <f t="shared" si="7"/>
        <v>5.4058815156301648E-2</v>
      </c>
      <c r="S36" s="295"/>
    </row>
    <row r="37" spans="1:21" x14ac:dyDescent="0.25">
      <c r="A37" s="297"/>
      <c r="B37">
        <v>35</v>
      </c>
      <c r="D37" s="119">
        <v>2</v>
      </c>
      <c r="E37">
        <v>4</v>
      </c>
      <c r="F37" s="224">
        <f>$B$108*($L$7*$B$69+$M$7*$B$69)</f>
        <v>0</v>
      </c>
      <c r="G37" s="221">
        <f>$B$110*($L$8*$B$69+$M$8*$B$69)</f>
        <v>0</v>
      </c>
      <c r="H37" s="221">
        <f>$B$108*($L$8*0+$M$8*0)</f>
        <v>0</v>
      </c>
      <c r="I37" s="225">
        <f>$B$110*($L$7*0+$M$7*0)</f>
        <v>0</v>
      </c>
      <c r="J37" s="28">
        <f t="shared" si="0"/>
        <v>0</v>
      </c>
      <c r="K37" s="28">
        <f t="shared" si="1"/>
        <v>0</v>
      </c>
      <c r="L37" s="108">
        <f t="shared" si="4"/>
        <v>0.5</v>
      </c>
      <c r="M37" s="30">
        <f t="shared" si="2"/>
        <v>0.5</v>
      </c>
      <c r="N37" s="28">
        <f t="shared" si="5"/>
        <v>0</v>
      </c>
      <c r="O37" s="28">
        <f t="shared" si="6"/>
        <v>0</v>
      </c>
      <c r="P37" s="28">
        <f t="shared" si="3"/>
        <v>0</v>
      </c>
      <c r="Q37" s="116">
        <f>PRODUCT(NodeProb_WLL3!D11:G11)</f>
        <v>0</v>
      </c>
      <c r="R37" s="116">
        <f t="shared" si="7"/>
        <v>0</v>
      </c>
      <c r="S37" s="295"/>
    </row>
    <row r="38" spans="1:21" x14ac:dyDescent="0.25">
      <c r="A38" s="297"/>
      <c r="B38" s="1">
        <v>36</v>
      </c>
      <c r="C38" s="1"/>
      <c r="D38" s="121">
        <v>2</v>
      </c>
      <c r="E38" s="1">
        <v>4</v>
      </c>
      <c r="F38" s="226">
        <f>$B$108*($L$9*$B$74+$M$9*$B$73)</f>
        <v>3.5714285714285712E-2</v>
      </c>
      <c r="G38" s="118">
        <f>$B$110*($L$10*$B$71+$M$10*$B$68)</f>
        <v>0.5</v>
      </c>
      <c r="H38" s="118">
        <f>$B$108*($L$10*0+$M$10*0)</f>
        <v>0</v>
      </c>
      <c r="I38" s="227">
        <f>$B$110*($L$9*$B$74+$M$9*$B$73)</f>
        <v>3.5714285714285712E-2</v>
      </c>
      <c r="J38" s="28">
        <f t="shared" si="0"/>
        <v>0</v>
      </c>
      <c r="K38" s="28">
        <f t="shared" si="1"/>
        <v>0.4642857142857143</v>
      </c>
      <c r="L38" s="108">
        <f t="shared" si="4"/>
        <v>3.8461538461538457E-2</v>
      </c>
      <c r="M38" s="30">
        <f t="shared" si="2"/>
        <v>0.96153846153846156</v>
      </c>
      <c r="N38" s="28">
        <f t="shared" si="5"/>
        <v>1.3736263736263735E-3</v>
      </c>
      <c r="O38" s="28">
        <f t="shared" si="6"/>
        <v>1.7857142857142856E-2</v>
      </c>
      <c r="P38" s="28">
        <f t="shared" si="3"/>
        <v>1.9230769230769228E-2</v>
      </c>
      <c r="Q38" s="118">
        <f>PRODUCT(NodeProb_WLL3!D15:G15)</f>
        <v>0.11062183937601783</v>
      </c>
      <c r="R38" s="118">
        <f t="shared" si="7"/>
        <v>2.1273430649234194E-3</v>
      </c>
      <c r="S38" s="295"/>
      <c r="T38" s="1"/>
      <c r="U38" s="1"/>
    </row>
    <row r="39" spans="1:21" x14ac:dyDescent="0.25">
      <c r="A39" s="297"/>
      <c r="B39">
        <v>37</v>
      </c>
      <c r="D39">
        <v>2</v>
      </c>
      <c r="E39">
        <v>3</v>
      </c>
      <c r="F39" s="222">
        <f>$B$108*($L$11*$B$68+$M$11*$B$71)</f>
        <v>0.5</v>
      </c>
      <c r="G39" s="117">
        <f>$B$109*($L$12*$B$73+$M$12*$B$74)</f>
        <v>3.5714285714285712E-2</v>
      </c>
      <c r="H39" s="117">
        <f>$B$108*($L$12*$B$73+$M$12*$B$74)</f>
        <v>3.5714285714285712E-2</v>
      </c>
      <c r="I39" s="223">
        <f>$B$109*($L$11*0+$M$11*0)</f>
        <v>0</v>
      </c>
      <c r="J39" s="28">
        <f t="shared" si="0"/>
        <v>0.4642857142857143</v>
      </c>
      <c r="K39" s="28">
        <f t="shared" si="1"/>
        <v>0</v>
      </c>
      <c r="L39" s="108">
        <f t="shared" si="4"/>
        <v>0.96153846153846156</v>
      </c>
      <c r="M39" s="30">
        <f t="shared" si="2"/>
        <v>3.8461538461538436E-2</v>
      </c>
      <c r="N39" s="28">
        <f t="shared" si="5"/>
        <v>1.7857142857142856E-2</v>
      </c>
      <c r="O39" s="28">
        <f t="shared" si="6"/>
        <v>1.3736263736263735E-3</v>
      </c>
      <c r="P39" s="28">
        <f t="shared" si="3"/>
        <v>1.9230769230769228E-2</v>
      </c>
      <c r="Q39" s="116">
        <f>PRODUCT(NodeProb_WLL3!D19:G19)</f>
        <v>6.729974041557997E-2</v>
      </c>
      <c r="R39" s="116">
        <f t="shared" si="7"/>
        <v>1.2942257772226916E-3</v>
      </c>
      <c r="S39" s="295"/>
    </row>
    <row r="40" spans="1:21" x14ac:dyDescent="0.25">
      <c r="A40" s="297"/>
      <c r="B40">
        <v>38</v>
      </c>
      <c r="D40" s="119">
        <v>2</v>
      </c>
      <c r="E40">
        <v>3</v>
      </c>
      <c r="F40" s="224">
        <f>$B$108*($L$13*$B$72+$M$13*$B$72)</f>
        <v>0.75</v>
      </c>
      <c r="G40" s="221">
        <f>$B$109*($L$14*$B$72+$M$14*$B$72)</f>
        <v>0.75</v>
      </c>
      <c r="H40" s="221">
        <f>$B$108*($L$14*$B$74+$M$14*$B$74)</f>
        <v>0</v>
      </c>
      <c r="I40" s="225">
        <f>$B$109*($L$13*$B$74+$M$13*$B$74)</f>
        <v>0</v>
      </c>
      <c r="J40" s="28">
        <f t="shared" si="0"/>
        <v>0</v>
      </c>
      <c r="K40" s="28">
        <f t="shared" si="1"/>
        <v>0</v>
      </c>
      <c r="L40" s="108">
        <f t="shared" si="4"/>
        <v>0.5</v>
      </c>
      <c r="M40" s="30">
        <f t="shared" si="2"/>
        <v>0.5</v>
      </c>
      <c r="N40" s="28">
        <f t="shared" si="5"/>
        <v>0.375</v>
      </c>
      <c r="O40" s="28">
        <f t="shared" si="6"/>
        <v>0.375</v>
      </c>
      <c r="P40" s="28">
        <f t="shared" si="3"/>
        <v>0.75</v>
      </c>
      <c r="Q40" s="116">
        <f>PRODUCT(NodeProb_WLL3!D23:G23)</f>
        <v>7.2078420208402202E-2</v>
      </c>
      <c r="R40" s="116">
        <f t="shared" si="7"/>
        <v>5.4058815156301648E-2</v>
      </c>
      <c r="S40" s="295"/>
    </row>
    <row r="41" spans="1:21" x14ac:dyDescent="0.25">
      <c r="A41" s="297"/>
      <c r="B41">
        <v>39</v>
      </c>
      <c r="D41" s="119">
        <v>2</v>
      </c>
      <c r="E41">
        <v>3</v>
      </c>
      <c r="F41" s="224">
        <f>$B$108*($L$15*$B$69+$M$15*$B$69)</f>
        <v>0</v>
      </c>
      <c r="G41" s="221">
        <f>$B$109*($L$16*$B$69+$M$16*$B$69)</f>
        <v>0</v>
      </c>
      <c r="H41" s="221">
        <f>$B$108*($L$16*0+$M$16*0)</f>
        <v>0</v>
      </c>
      <c r="I41" s="225">
        <f>$B$109*($L$15*0+$M$15*0)</f>
        <v>0</v>
      </c>
      <c r="J41" s="28">
        <f t="shared" si="0"/>
        <v>0</v>
      </c>
      <c r="K41" s="28">
        <f t="shared" si="1"/>
        <v>0</v>
      </c>
      <c r="L41" s="108">
        <f t="shared" si="4"/>
        <v>0.5</v>
      </c>
      <c r="M41" s="30">
        <f t="shared" si="2"/>
        <v>0.5</v>
      </c>
      <c r="N41" s="28">
        <f t="shared" si="5"/>
        <v>0</v>
      </c>
      <c r="O41" s="28">
        <f t="shared" si="6"/>
        <v>0</v>
      </c>
      <c r="P41" s="28">
        <f t="shared" si="3"/>
        <v>0</v>
      </c>
      <c r="Q41" s="116">
        <f>PRODUCT(NodeProb_WLL3!D27:G27)</f>
        <v>0</v>
      </c>
      <c r="R41" s="116">
        <f t="shared" si="7"/>
        <v>0</v>
      </c>
      <c r="S41" s="295"/>
    </row>
    <row r="42" spans="1:21" x14ac:dyDescent="0.25">
      <c r="A42" s="297"/>
      <c r="B42" s="1">
        <v>40</v>
      </c>
      <c r="C42" s="1"/>
      <c r="D42" s="121">
        <v>2</v>
      </c>
      <c r="E42" s="1">
        <v>3</v>
      </c>
      <c r="F42" s="226">
        <f>$B$108*($L$17*$B$74+$M$17*$B$73)</f>
        <v>3.5714285714285712E-2</v>
      </c>
      <c r="G42" s="118">
        <f>$B$109*($L$18*$B$71+$M$18*$B$68)</f>
        <v>0.5</v>
      </c>
      <c r="H42" s="118">
        <f>$B$108*($L$18*0+$M$18*0)</f>
        <v>0</v>
      </c>
      <c r="I42" s="227">
        <f>$B$109*($L$17*$B$74+$M$17*$B$73)</f>
        <v>3.5714285714285712E-2</v>
      </c>
      <c r="J42" s="28">
        <f t="shared" si="0"/>
        <v>0</v>
      </c>
      <c r="K42" s="28">
        <f t="shared" si="1"/>
        <v>0.4642857142857143</v>
      </c>
      <c r="L42" s="108">
        <f t="shared" si="4"/>
        <v>3.8461538461538457E-2</v>
      </c>
      <c r="M42" s="30">
        <f t="shared" si="2"/>
        <v>0.96153846153846156</v>
      </c>
      <c r="N42" s="28">
        <f t="shared" si="5"/>
        <v>1.3736263736263735E-3</v>
      </c>
      <c r="O42" s="28">
        <f t="shared" si="6"/>
        <v>1.7857142857142856E-2</v>
      </c>
      <c r="P42" s="28">
        <f t="shared" si="3"/>
        <v>1.9230769230769228E-2</v>
      </c>
      <c r="Q42" s="118">
        <f>PRODUCT(NodeProb_WLL3!D31:G31)</f>
        <v>0.11062183937601783</v>
      </c>
      <c r="R42" s="118">
        <f t="shared" si="7"/>
        <v>2.1273430649234194E-3</v>
      </c>
      <c r="S42" s="295"/>
      <c r="T42" s="1"/>
      <c r="U42" s="1"/>
    </row>
    <row r="43" spans="1:21" x14ac:dyDescent="0.25">
      <c r="A43" s="297"/>
      <c r="B43">
        <v>41</v>
      </c>
      <c r="D43">
        <v>1</v>
      </c>
      <c r="E43" s="115">
        <v>4</v>
      </c>
      <c r="F43" s="222">
        <f>$B$107*($L$19*$B$68+$M$19*$B$71)</f>
        <v>0.5</v>
      </c>
      <c r="G43" s="117">
        <f>$B$110*($L$20*$B$73+$M$20*$B$74)</f>
        <v>3.5714285714285712E-2</v>
      </c>
      <c r="H43" s="117">
        <f>$B$107*($L$20*$B$73+$M$20*$B$74)</f>
        <v>3.5714285714285712E-2</v>
      </c>
      <c r="I43" s="223">
        <f>$B$110*($L$19*0+$M$19*0)</f>
        <v>0</v>
      </c>
      <c r="J43" s="28">
        <f t="shared" si="0"/>
        <v>0.4642857142857143</v>
      </c>
      <c r="K43" s="28">
        <f t="shared" si="1"/>
        <v>0</v>
      </c>
      <c r="L43" s="108">
        <f t="shared" si="4"/>
        <v>0.96153846153846156</v>
      </c>
      <c r="M43" s="30">
        <f t="shared" si="2"/>
        <v>3.8461538461538436E-2</v>
      </c>
      <c r="N43" s="28">
        <f t="shared" si="5"/>
        <v>1.7857142857142856E-2</v>
      </c>
      <c r="O43" s="28">
        <f t="shared" si="6"/>
        <v>1.3736263736263735E-3</v>
      </c>
      <c r="P43" s="28">
        <f t="shared" si="3"/>
        <v>1.9230769230769228E-2</v>
      </c>
      <c r="Q43" s="116">
        <f>PRODUCT(NodeProb_WLL3!D35:G35)</f>
        <v>6.729974041557997E-2</v>
      </c>
      <c r="R43" s="116">
        <f t="shared" si="7"/>
        <v>1.2942257772226916E-3</v>
      </c>
      <c r="S43" s="295"/>
    </row>
    <row r="44" spans="1:21" x14ac:dyDescent="0.25">
      <c r="A44" s="297"/>
      <c r="B44">
        <v>42</v>
      </c>
      <c r="D44" s="119">
        <v>1</v>
      </c>
      <c r="E44">
        <v>4</v>
      </c>
      <c r="F44" s="224">
        <f>$B$107*($L$21*$B$72+$M$21*$B$72)</f>
        <v>0.75</v>
      </c>
      <c r="G44" s="221">
        <f>$B$110*($L$22*$B$72+$M$22*$B$72)</f>
        <v>0.75</v>
      </c>
      <c r="H44" s="221">
        <f>$B$107*($L$22*$B$74+$M$22*$B$74)</f>
        <v>0</v>
      </c>
      <c r="I44" s="225">
        <f>$B$110*($L$21*$B$74+$M$21*$B$74)</f>
        <v>0</v>
      </c>
      <c r="J44" s="28">
        <f t="shared" si="0"/>
        <v>0</v>
      </c>
      <c r="K44" s="28">
        <f t="shared" si="1"/>
        <v>0</v>
      </c>
      <c r="L44" s="108">
        <f t="shared" si="4"/>
        <v>0.5</v>
      </c>
      <c r="M44" s="30">
        <f t="shared" si="2"/>
        <v>0.5</v>
      </c>
      <c r="N44" s="28">
        <f t="shared" si="5"/>
        <v>0.375</v>
      </c>
      <c r="O44" s="28">
        <f t="shared" si="6"/>
        <v>0.375</v>
      </c>
      <c r="P44" s="28">
        <f t="shared" si="3"/>
        <v>0.75</v>
      </c>
      <c r="Q44" s="116">
        <f>PRODUCT(NodeProb_WLL3!D39:G39)</f>
        <v>7.2078420208402202E-2</v>
      </c>
      <c r="R44" s="116">
        <f t="shared" si="7"/>
        <v>5.4058815156301648E-2</v>
      </c>
      <c r="S44" s="295"/>
    </row>
    <row r="45" spans="1:21" x14ac:dyDescent="0.25">
      <c r="A45" s="297"/>
      <c r="B45">
        <v>43</v>
      </c>
      <c r="D45" s="119">
        <v>1</v>
      </c>
      <c r="E45">
        <v>4</v>
      </c>
      <c r="F45" s="224">
        <f>$B$107*($L$23*$B$69+$M$23*$B$69)</f>
        <v>0</v>
      </c>
      <c r="G45" s="221">
        <f>$B$110*($L$24*$B$69+$M$24*$B$69)</f>
        <v>0</v>
      </c>
      <c r="H45" s="221">
        <f>$B$107*($L$24*0+$M$24*0)</f>
        <v>0</v>
      </c>
      <c r="I45" s="225">
        <f>$B$110*($L$23*0+$M$23*0)</f>
        <v>0</v>
      </c>
      <c r="J45" s="28">
        <f t="shared" si="0"/>
        <v>0</v>
      </c>
      <c r="K45" s="28">
        <f t="shared" si="1"/>
        <v>0</v>
      </c>
      <c r="L45" s="108">
        <f t="shared" si="4"/>
        <v>0.5</v>
      </c>
      <c r="M45" s="30">
        <f t="shared" si="2"/>
        <v>0.5</v>
      </c>
      <c r="N45" s="28">
        <f t="shared" si="5"/>
        <v>0</v>
      </c>
      <c r="O45" s="28">
        <f t="shared" si="6"/>
        <v>0</v>
      </c>
      <c r="P45" s="28">
        <f t="shared" si="3"/>
        <v>0</v>
      </c>
      <c r="Q45" s="116">
        <f>PRODUCT(NodeProb_WLL3!D43:G43)</f>
        <v>0</v>
      </c>
      <c r="R45" s="116">
        <f t="shared" si="7"/>
        <v>0</v>
      </c>
      <c r="S45" s="295"/>
    </row>
    <row r="46" spans="1:21" x14ac:dyDescent="0.25">
      <c r="A46" s="297"/>
      <c r="B46">
        <v>44</v>
      </c>
      <c r="D46" s="119">
        <v>1</v>
      </c>
      <c r="E46" s="1">
        <v>4</v>
      </c>
      <c r="F46" s="226">
        <f>$B$107*($L$25*$B$74+$M$25*$B$73)</f>
        <v>3.5714285714285712E-2</v>
      </c>
      <c r="G46" s="118">
        <f>$B$110*($L$26*$B$71+$M$26*$B$68)</f>
        <v>0.5</v>
      </c>
      <c r="H46" s="118">
        <f>$B$107*($L$26*0+$M$26*0)</f>
        <v>0</v>
      </c>
      <c r="I46" s="227">
        <f>$B$110*($L$25*$B$74+$M$25*$B$73)</f>
        <v>3.5714285714285712E-2</v>
      </c>
      <c r="J46" s="28">
        <f t="shared" si="0"/>
        <v>0</v>
      </c>
      <c r="K46" s="28">
        <f t="shared" si="1"/>
        <v>0.4642857142857143</v>
      </c>
      <c r="L46" s="108">
        <f t="shared" si="4"/>
        <v>3.8461538461538457E-2</v>
      </c>
      <c r="M46" s="30">
        <f t="shared" si="2"/>
        <v>0.96153846153846156</v>
      </c>
      <c r="N46" s="28">
        <f t="shared" si="5"/>
        <v>1.3736263736263735E-3</v>
      </c>
      <c r="O46" s="28">
        <f t="shared" si="6"/>
        <v>1.7857142857142856E-2</v>
      </c>
      <c r="P46" s="28">
        <f t="shared" si="3"/>
        <v>1.9230769230769228E-2</v>
      </c>
      <c r="Q46" s="118">
        <f>PRODUCT(NodeProb_WLL3!D47:G47)</f>
        <v>0.11062183937601783</v>
      </c>
      <c r="R46" s="116">
        <f t="shared" si="7"/>
        <v>2.1273430649234194E-3</v>
      </c>
      <c r="S46" s="295"/>
    </row>
    <row r="47" spans="1:21" x14ac:dyDescent="0.25">
      <c r="A47" s="297"/>
      <c r="B47" s="115">
        <v>45</v>
      </c>
      <c r="C47" s="115"/>
      <c r="D47" s="115">
        <v>1</v>
      </c>
      <c r="E47">
        <v>3</v>
      </c>
      <c r="F47" s="222">
        <f>$B$107*($L$27*$B$68+$M$27*$B$71)</f>
        <v>0.5</v>
      </c>
      <c r="G47" s="117">
        <f>$B$109*($L$28*$B$73+$M$28*$B$74)</f>
        <v>3.5714285714285712E-2</v>
      </c>
      <c r="H47" s="117">
        <f>$B$107*($L$28*$B$73+$M$28*$B$74)</f>
        <v>3.5714285714285712E-2</v>
      </c>
      <c r="I47" s="223">
        <f>$B$109*($L$27*0+$M$27*0)</f>
        <v>0</v>
      </c>
      <c r="J47" s="28">
        <f t="shared" si="0"/>
        <v>0.4642857142857143</v>
      </c>
      <c r="K47" s="28">
        <f t="shared" si="1"/>
        <v>0</v>
      </c>
      <c r="L47" s="108">
        <f t="shared" si="4"/>
        <v>0.96153846153846156</v>
      </c>
      <c r="M47" s="30">
        <f t="shared" si="2"/>
        <v>3.8461538461538436E-2</v>
      </c>
      <c r="N47" s="28">
        <f t="shared" si="5"/>
        <v>1.7857142857142856E-2</v>
      </c>
      <c r="O47" s="28">
        <f t="shared" si="6"/>
        <v>1.3736263736263735E-3</v>
      </c>
      <c r="P47" s="28">
        <f t="shared" si="3"/>
        <v>1.9230769230769228E-2</v>
      </c>
      <c r="Q47" s="116">
        <f>PRODUCT(NodeProb_WLL3!D51:G51)</f>
        <v>6.729974041557997E-2</v>
      </c>
      <c r="R47" s="117">
        <f t="shared" si="7"/>
        <v>1.2942257772226916E-3</v>
      </c>
      <c r="S47" s="295"/>
      <c r="T47" s="115"/>
      <c r="U47" s="115"/>
    </row>
    <row r="48" spans="1:21" x14ac:dyDescent="0.25">
      <c r="A48" s="297"/>
      <c r="B48">
        <v>46</v>
      </c>
      <c r="D48" s="119">
        <v>1</v>
      </c>
      <c r="E48">
        <v>3</v>
      </c>
      <c r="F48" s="224">
        <f>$B$107*($L$29*$B$72+$M$29*$B$72)</f>
        <v>0.75</v>
      </c>
      <c r="G48" s="221">
        <f>$B$109*($L$30*$B$72+$M$30*$B$72)</f>
        <v>0.75</v>
      </c>
      <c r="H48" s="221">
        <f>$B$107*($L$30*$B$74+$M$30*$B$74)</f>
        <v>0</v>
      </c>
      <c r="I48" s="225">
        <f>$B$109*($L$29*$B$74+$M$29*$B$74)</f>
        <v>0</v>
      </c>
      <c r="J48" s="28">
        <f t="shared" si="0"/>
        <v>0</v>
      </c>
      <c r="K48" s="28">
        <f t="shared" si="1"/>
        <v>0</v>
      </c>
      <c r="L48" s="108">
        <f t="shared" si="4"/>
        <v>0.5</v>
      </c>
      <c r="M48" s="30">
        <f t="shared" si="2"/>
        <v>0.5</v>
      </c>
      <c r="N48" s="28">
        <f t="shared" si="5"/>
        <v>0.375</v>
      </c>
      <c r="O48" s="28">
        <f t="shared" si="6"/>
        <v>0.375</v>
      </c>
      <c r="P48" s="28">
        <f t="shared" si="3"/>
        <v>0.75</v>
      </c>
      <c r="Q48" s="116">
        <f>PRODUCT(NodeProb_WLL3!D55:G55)</f>
        <v>7.2078420208402202E-2</v>
      </c>
      <c r="R48" s="116">
        <f t="shared" si="7"/>
        <v>5.4058815156301648E-2</v>
      </c>
      <c r="S48" s="295"/>
    </row>
    <row r="49" spans="1:21" x14ac:dyDescent="0.25">
      <c r="A49" s="297"/>
      <c r="B49">
        <v>47</v>
      </c>
      <c r="D49" s="119">
        <v>1</v>
      </c>
      <c r="E49">
        <v>3</v>
      </c>
      <c r="F49" s="224">
        <f>$B$107*($L$31*$B$69+$M$31*$B$69)</f>
        <v>0</v>
      </c>
      <c r="G49" s="221">
        <f>$B$109*($L$32*$B$69+$M$32*$B$69)</f>
        <v>0</v>
      </c>
      <c r="H49" s="221">
        <f>$B$107*($L$32*0+$M$32*0)</f>
        <v>0</v>
      </c>
      <c r="I49" s="225">
        <f>$B$109*($L$31*0+$M$31*0)</f>
        <v>0</v>
      </c>
      <c r="J49" s="28">
        <f t="shared" si="0"/>
        <v>0</v>
      </c>
      <c r="K49" s="28">
        <f t="shared" si="1"/>
        <v>0</v>
      </c>
      <c r="L49" s="108">
        <f t="shared" si="4"/>
        <v>0.5</v>
      </c>
      <c r="M49" s="30">
        <f t="shared" si="2"/>
        <v>0.5</v>
      </c>
      <c r="N49" s="28">
        <f t="shared" si="5"/>
        <v>0</v>
      </c>
      <c r="O49" s="28">
        <f t="shared" si="6"/>
        <v>0</v>
      </c>
      <c r="P49" s="28">
        <f t="shared" si="3"/>
        <v>0</v>
      </c>
      <c r="Q49" s="116">
        <f>PRODUCT(NodeProb_WLL3!D59:G59)</f>
        <v>0</v>
      </c>
      <c r="R49" s="116">
        <f t="shared" si="7"/>
        <v>0</v>
      </c>
      <c r="S49" s="295"/>
    </row>
    <row r="50" spans="1:21" x14ac:dyDescent="0.25">
      <c r="A50" s="297"/>
      <c r="B50">
        <v>48</v>
      </c>
      <c r="D50" s="119">
        <v>1</v>
      </c>
      <c r="E50" s="1">
        <v>3</v>
      </c>
      <c r="F50" s="226">
        <f>$B$107*($L$33*$B$74+$M$33*$B$73)</f>
        <v>3.5714285714285712E-2</v>
      </c>
      <c r="G50" s="118">
        <f>$B$109*($L$34*$B$71+$M$34*$B$68)</f>
        <v>0.5</v>
      </c>
      <c r="H50" s="118">
        <f>$B$107*($L$34*0+$M$34*0)</f>
        <v>0</v>
      </c>
      <c r="I50" s="227">
        <f>$B$109*($L$33*$B$74+$M$33*$B$73)</f>
        <v>3.5714285714285712E-2</v>
      </c>
      <c r="J50" s="28">
        <f t="shared" si="0"/>
        <v>0</v>
      </c>
      <c r="K50" s="28">
        <f t="shared" si="1"/>
        <v>0.4642857142857143</v>
      </c>
      <c r="L50" s="108">
        <f t="shared" si="4"/>
        <v>3.8461538461538457E-2</v>
      </c>
      <c r="M50" s="30">
        <f t="shared" si="2"/>
        <v>0.96153846153846156</v>
      </c>
      <c r="N50" s="28">
        <f t="shared" si="5"/>
        <v>1.3736263736263735E-3</v>
      </c>
      <c r="O50" s="28">
        <f t="shared" si="6"/>
        <v>1.7857142857142856E-2</v>
      </c>
      <c r="P50" s="28">
        <f t="shared" si="3"/>
        <v>1.9230769230769228E-2</v>
      </c>
      <c r="Q50" s="116">
        <f>PRODUCT(NodeProb_WLL3!D63:G63)</f>
        <v>0.11062183937601783</v>
      </c>
      <c r="R50" s="116">
        <f t="shared" si="7"/>
        <v>2.1273430649234194E-3</v>
      </c>
      <c r="S50" s="296"/>
    </row>
    <row r="51" spans="1:21" x14ac:dyDescent="0.25">
      <c r="A51" s="292" t="s">
        <v>57</v>
      </c>
      <c r="B51" s="115">
        <v>49</v>
      </c>
      <c r="C51" s="115"/>
      <c r="D51" s="115">
        <v>1</v>
      </c>
      <c r="E51" s="115">
        <v>4</v>
      </c>
      <c r="F51" s="224">
        <f>$L$35*$J$3+$M$35*$J$4</f>
        <v>0.50961538461538458</v>
      </c>
      <c r="G51" s="221">
        <f>$K$36</f>
        <v>0</v>
      </c>
      <c r="H51" s="221">
        <f>$L$36*$J$5+$M$36*$J$6</f>
        <v>0</v>
      </c>
      <c r="I51" s="225">
        <f>$K$35</f>
        <v>0</v>
      </c>
      <c r="J51" s="28">
        <f t="shared" si="0"/>
        <v>0.50961538461538458</v>
      </c>
      <c r="K51" s="28">
        <f t="shared" si="1"/>
        <v>0</v>
      </c>
      <c r="L51" s="108">
        <f t="shared" si="4"/>
        <v>1</v>
      </c>
      <c r="M51" s="30">
        <f t="shared" si="2"/>
        <v>0</v>
      </c>
      <c r="N51" s="28">
        <f t="shared" si="5"/>
        <v>0</v>
      </c>
      <c r="O51" s="28">
        <f t="shared" si="6"/>
        <v>0</v>
      </c>
      <c r="P51" s="28">
        <f t="shared" si="3"/>
        <v>0</v>
      </c>
      <c r="Q51" s="117">
        <f>PRODUCT(NodeProb_WLL3!E3:G3)</f>
        <v>0.13937816062398217</v>
      </c>
      <c r="R51" s="117">
        <f t="shared" si="7"/>
        <v>0</v>
      </c>
      <c r="S51" s="295">
        <f>SUM(R51:R58)</f>
        <v>0.20191872068961297</v>
      </c>
      <c r="T51" s="115"/>
      <c r="U51" s="115"/>
    </row>
    <row r="52" spans="1:21" x14ac:dyDescent="0.25">
      <c r="A52" s="293"/>
      <c r="B52">
        <v>50</v>
      </c>
      <c r="D52" s="119">
        <v>1</v>
      </c>
      <c r="E52">
        <v>4</v>
      </c>
      <c r="F52" s="224">
        <f>$L$37*$J$7+$M$37*$J$8</f>
        <v>0.5</v>
      </c>
      <c r="G52" s="221">
        <f>$K$38</f>
        <v>0.4642857142857143</v>
      </c>
      <c r="H52" s="221">
        <f>$L$38*$J$9+$M$38*$J$10</f>
        <v>1.9230769230769228E-2</v>
      </c>
      <c r="I52" s="225">
        <f>$K$37</f>
        <v>0</v>
      </c>
      <c r="J52" s="28">
        <f t="shared" si="0"/>
        <v>3.5714285714285698E-2</v>
      </c>
      <c r="K52" s="28">
        <f t="shared" si="1"/>
        <v>0</v>
      </c>
      <c r="L52" s="108">
        <f t="shared" si="4"/>
        <v>0.51714285714285713</v>
      </c>
      <c r="M52" s="30">
        <f t="shared" si="2"/>
        <v>0.48285714285714287</v>
      </c>
      <c r="N52" s="28">
        <f t="shared" si="5"/>
        <v>0.23214285714285715</v>
      </c>
      <c r="O52" s="28">
        <f t="shared" si="6"/>
        <v>0.22418367346938775</v>
      </c>
      <c r="P52" s="28">
        <f t="shared" si="3"/>
        <v>0.45632653061224493</v>
      </c>
      <c r="Q52" s="116">
        <f>PRODUCT(NodeProb_WLL3!E11:G11)</f>
        <v>0.11062183937601783</v>
      </c>
      <c r="R52" s="116">
        <f t="shared" si="7"/>
        <v>5.0479680172403243E-2</v>
      </c>
      <c r="S52" s="295"/>
    </row>
    <row r="53" spans="1:21" x14ac:dyDescent="0.25">
      <c r="A53" s="293"/>
      <c r="B53">
        <v>51</v>
      </c>
      <c r="D53" s="119">
        <v>1</v>
      </c>
      <c r="E53">
        <v>3</v>
      </c>
      <c r="F53" s="224">
        <f>$L$39*$J$11+$M$39*$J$12</f>
        <v>0.50961538461538458</v>
      </c>
      <c r="G53" s="221">
        <f>$K$40</f>
        <v>0</v>
      </c>
      <c r="H53" s="221">
        <f>$L$40*$J$13+$M$40*$J$14</f>
        <v>0</v>
      </c>
      <c r="I53" s="225">
        <f>$K$39</f>
        <v>0</v>
      </c>
      <c r="J53" s="28">
        <f t="shared" si="0"/>
        <v>0.50961538461538458</v>
      </c>
      <c r="K53" s="28">
        <f t="shared" si="1"/>
        <v>0</v>
      </c>
      <c r="L53" s="108">
        <f t="shared" si="4"/>
        <v>1</v>
      </c>
      <c r="M53" s="30">
        <f t="shared" si="2"/>
        <v>0</v>
      </c>
      <c r="N53" s="28">
        <f t="shared" si="5"/>
        <v>0</v>
      </c>
      <c r="O53" s="28">
        <f t="shared" si="6"/>
        <v>0</v>
      </c>
      <c r="P53" s="28">
        <f t="shared" si="3"/>
        <v>0</v>
      </c>
      <c r="Q53" s="116">
        <f>PRODUCT(NodeProb_WLL3!E19:G19)</f>
        <v>0.13937816062398217</v>
      </c>
      <c r="R53" s="116">
        <f t="shared" si="7"/>
        <v>0</v>
      </c>
      <c r="S53" s="295"/>
    </row>
    <row r="54" spans="1:21" x14ac:dyDescent="0.25">
      <c r="A54" s="293"/>
      <c r="B54">
        <v>52</v>
      </c>
      <c r="D54" s="119">
        <v>1</v>
      </c>
      <c r="E54">
        <v>3</v>
      </c>
      <c r="F54" s="224">
        <f>$L$41*$J$15+$M$41*$J$16</f>
        <v>0.5</v>
      </c>
      <c r="G54" s="221">
        <f>$K$42</f>
        <v>0.4642857142857143</v>
      </c>
      <c r="H54" s="221">
        <f>$L$42*$J$17+$M$42*$J$18</f>
        <v>1.9230769230769228E-2</v>
      </c>
      <c r="I54" s="225">
        <f>$K$41</f>
        <v>0</v>
      </c>
      <c r="J54" s="28">
        <f t="shared" si="0"/>
        <v>3.5714285714285698E-2</v>
      </c>
      <c r="K54" s="28">
        <f t="shared" si="1"/>
        <v>0</v>
      </c>
      <c r="L54" s="108">
        <f t="shared" si="4"/>
        <v>0.51714285714285713</v>
      </c>
      <c r="M54" s="30">
        <f t="shared" si="2"/>
        <v>0.48285714285714287</v>
      </c>
      <c r="N54" s="28">
        <f t="shared" si="5"/>
        <v>0.23214285714285715</v>
      </c>
      <c r="O54" s="28">
        <f t="shared" si="6"/>
        <v>0.22418367346938775</v>
      </c>
      <c r="P54" s="28">
        <f t="shared" si="3"/>
        <v>0.45632653061224493</v>
      </c>
      <c r="Q54" s="116">
        <f>PRODUCT(NodeProb_WLL3!E27:G27)</f>
        <v>0.11062183937601783</v>
      </c>
      <c r="R54" s="116">
        <f t="shared" si="7"/>
        <v>5.0479680172403243E-2</v>
      </c>
      <c r="S54" s="295"/>
    </row>
    <row r="55" spans="1:21" x14ac:dyDescent="0.25">
      <c r="A55" s="293"/>
      <c r="B55">
        <v>53</v>
      </c>
      <c r="D55" s="119">
        <v>2</v>
      </c>
      <c r="E55">
        <v>4</v>
      </c>
      <c r="F55" s="224">
        <f>$L$43*$J$19+$M$43*$J$20</f>
        <v>0.50961538461538458</v>
      </c>
      <c r="G55" s="221">
        <f>$K$44</f>
        <v>0</v>
      </c>
      <c r="H55" s="221">
        <f>$L$44*$J$21+$M$44*$J$22</f>
        <v>0</v>
      </c>
      <c r="I55" s="225">
        <f>$K$43</f>
        <v>0</v>
      </c>
      <c r="J55" s="28">
        <f t="shared" si="0"/>
        <v>0.50961538461538458</v>
      </c>
      <c r="K55" s="28">
        <f t="shared" si="1"/>
        <v>0</v>
      </c>
      <c r="L55" s="108">
        <f t="shared" si="4"/>
        <v>1</v>
      </c>
      <c r="M55" s="30">
        <f t="shared" si="2"/>
        <v>0</v>
      </c>
      <c r="N55" s="28">
        <f t="shared" si="5"/>
        <v>0</v>
      </c>
      <c r="O55" s="28">
        <f t="shared" si="6"/>
        <v>0</v>
      </c>
      <c r="P55" s="28">
        <f t="shared" si="3"/>
        <v>0</v>
      </c>
      <c r="Q55" s="116">
        <f>PRODUCT(NodeProb_WLL3!E35:G35)</f>
        <v>0.13937816062398217</v>
      </c>
      <c r="R55" s="116">
        <f t="shared" si="7"/>
        <v>0</v>
      </c>
      <c r="S55" s="295"/>
    </row>
    <row r="56" spans="1:21" x14ac:dyDescent="0.25">
      <c r="A56" s="293"/>
      <c r="B56">
        <v>54</v>
      </c>
      <c r="D56" s="119">
        <v>2</v>
      </c>
      <c r="E56">
        <v>4</v>
      </c>
      <c r="F56" s="224">
        <f>$L$45*$J$23+$M$45*$J$24</f>
        <v>0.5</v>
      </c>
      <c r="G56" s="221">
        <f>$K$46</f>
        <v>0.4642857142857143</v>
      </c>
      <c r="H56" s="221">
        <f>$L$46*$J$25+$M$46*$J$26</f>
        <v>1.9230769230769228E-2</v>
      </c>
      <c r="I56" s="225">
        <f>$K$45</f>
        <v>0</v>
      </c>
      <c r="J56" s="28">
        <f t="shared" si="0"/>
        <v>3.5714285714285698E-2</v>
      </c>
      <c r="K56" s="28">
        <f t="shared" si="1"/>
        <v>0</v>
      </c>
      <c r="L56" s="108">
        <f t="shared" si="4"/>
        <v>0.51714285714285713</v>
      </c>
      <c r="M56" s="30">
        <f t="shared" si="2"/>
        <v>0.48285714285714287</v>
      </c>
      <c r="N56" s="28">
        <f t="shared" si="5"/>
        <v>0.23214285714285715</v>
      </c>
      <c r="O56" s="28">
        <f t="shared" si="6"/>
        <v>0.22418367346938775</v>
      </c>
      <c r="P56" s="28">
        <f t="shared" si="3"/>
        <v>0.45632653061224493</v>
      </c>
      <c r="Q56" s="116">
        <f>PRODUCT(NodeProb_WLL3!E43:G43)</f>
        <v>0.11062183937601783</v>
      </c>
      <c r="R56" s="116">
        <f t="shared" si="7"/>
        <v>5.0479680172403243E-2</v>
      </c>
      <c r="S56" s="295"/>
    </row>
    <row r="57" spans="1:21" x14ac:dyDescent="0.25">
      <c r="A57" s="293"/>
      <c r="B57">
        <v>55</v>
      </c>
      <c r="D57" s="119">
        <v>2</v>
      </c>
      <c r="E57">
        <v>3</v>
      </c>
      <c r="F57" s="224">
        <f>$L$47*$J$27+$M$47*$J$28</f>
        <v>0.50961538461538458</v>
      </c>
      <c r="G57" s="221">
        <f>$K$48</f>
        <v>0</v>
      </c>
      <c r="H57" s="221">
        <f>$L$48*$J$29+$M$48*$J$30</f>
        <v>0</v>
      </c>
      <c r="I57" s="225">
        <f>$K$47</f>
        <v>0</v>
      </c>
      <c r="J57" s="28">
        <f t="shared" si="0"/>
        <v>0.50961538461538458</v>
      </c>
      <c r="K57" s="28">
        <f t="shared" si="1"/>
        <v>0</v>
      </c>
      <c r="L57" s="108">
        <f t="shared" si="4"/>
        <v>1</v>
      </c>
      <c r="M57" s="30">
        <f t="shared" si="2"/>
        <v>0</v>
      </c>
      <c r="N57" s="28">
        <f t="shared" si="5"/>
        <v>0</v>
      </c>
      <c r="O57" s="28">
        <f t="shared" si="6"/>
        <v>0</v>
      </c>
      <c r="P57" s="28">
        <f t="shared" si="3"/>
        <v>0</v>
      </c>
      <c r="Q57" s="116">
        <f>PRODUCT(NodeProb_WLL3!E51:G51)</f>
        <v>0.13937816062398217</v>
      </c>
      <c r="R57" s="116">
        <f t="shared" si="7"/>
        <v>0</v>
      </c>
      <c r="S57" s="295"/>
    </row>
    <row r="58" spans="1:21" x14ac:dyDescent="0.25">
      <c r="A58" s="294"/>
      <c r="B58">
        <v>56</v>
      </c>
      <c r="D58" s="119">
        <v>2</v>
      </c>
      <c r="E58">
        <v>3</v>
      </c>
      <c r="F58" s="224">
        <f>$L$49*$J$31+$M$49*$J$32</f>
        <v>0.5</v>
      </c>
      <c r="G58" s="221">
        <f>$K$50</f>
        <v>0.4642857142857143</v>
      </c>
      <c r="H58" s="221">
        <f>$L$50*$J$33+$M$50*$J$34</f>
        <v>1.9230769230769228E-2</v>
      </c>
      <c r="I58" s="225">
        <f>$K$49</f>
        <v>0</v>
      </c>
      <c r="J58" s="28">
        <f t="shared" si="0"/>
        <v>3.5714285714285698E-2</v>
      </c>
      <c r="K58" s="28">
        <f t="shared" si="1"/>
        <v>0</v>
      </c>
      <c r="L58" s="108">
        <f t="shared" si="4"/>
        <v>0.51714285714285713</v>
      </c>
      <c r="M58" s="30">
        <f t="shared" si="2"/>
        <v>0.48285714285714287</v>
      </c>
      <c r="N58" s="28">
        <f t="shared" si="5"/>
        <v>0.23214285714285715</v>
      </c>
      <c r="O58" s="28">
        <f t="shared" si="6"/>
        <v>0.22418367346938775</v>
      </c>
      <c r="P58" s="28">
        <f t="shared" si="3"/>
        <v>0.45632653061224493</v>
      </c>
      <c r="Q58" s="116">
        <f>PRODUCT(NodeProb_WLL3!E59:G59)</f>
        <v>0.11062183937601783</v>
      </c>
      <c r="R58" s="116">
        <f t="shared" si="7"/>
        <v>5.0479680172403243E-2</v>
      </c>
      <c r="S58" s="296"/>
    </row>
    <row r="59" spans="1:21" x14ac:dyDescent="0.25">
      <c r="A59" s="292" t="s">
        <v>58</v>
      </c>
      <c r="B59" s="115">
        <v>57</v>
      </c>
      <c r="C59" s="115"/>
      <c r="D59" s="115">
        <v>2</v>
      </c>
      <c r="E59" s="115">
        <v>3</v>
      </c>
      <c r="F59" s="222">
        <f>$L$51*$J$35+$M$51*$J$36</f>
        <v>0.4642857142857143</v>
      </c>
      <c r="G59" s="117">
        <f>$L$52*($L$37*$K$7+$M$37*$K$8)+$M$52*($L$38*$K$9+$M$38*$K$10)</f>
        <v>0.50464285714285717</v>
      </c>
      <c r="H59" s="117">
        <f>$L$52*$J$37+$M$52*$J$38</f>
        <v>0</v>
      </c>
      <c r="I59" s="223">
        <f>$L$51*($L$35*$K$3+$M$35*$K$4)+$M$51*($L$36*$K$5+$M$36*$K$6)</f>
        <v>1.9230769230769218E-2</v>
      </c>
      <c r="J59" s="28">
        <f t="shared" si="0"/>
        <v>0</v>
      </c>
      <c r="K59" s="28">
        <f t="shared" si="1"/>
        <v>4.0357142857142869E-2</v>
      </c>
      <c r="L59" s="108">
        <f t="shared" si="4"/>
        <v>0.47823872318750349</v>
      </c>
      <c r="M59" s="30">
        <f t="shared" si="2"/>
        <v>0.52176127681249651</v>
      </c>
      <c r="N59" s="28">
        <f t="shared" si="5"/>
        <v>0.22203940719419807</v>
      </c>
      <c r="O59" s="28">
        <f t="shared" si="6"/>
        <v>0.23214285714285715</v>
      </c>
      <c r="P59" s="28">
        <f t="shared" si="3"/>
        <v>0.45418226433705522</v>
      </c>
      <c r="Q59" s="117">
        <f>PRODUCT(NodeProb_WLL3!F3:G3)</f>
        <v>0.25</v>
      </c>
      <c r="R59" s="117">
        <f t="shared" si="7"/>
        <v>0.1135455660842638</v>
      </c>
      <c r="S59" s="295">
        <f>SUM(R59:R62)</f>
        <v>0.45418226433705522</v>
      </c>
      <c r="T59" s="115"/>
      <c r="U59" s="115"/>
    </row>
    <row r="60" spans="1:21" x14ac:dyDescent="0.25">
      <c r="A60" s="293"/>
      <c r="B60">
        <v>58</v>
      </c>
      <c r="D60" s="119">
        <v>2</v>
      </c>
      <c r="E60">
        <v>4</v>
      </c>
      <c r="F60" s="224">
        <f>$L$53*$J$39+$M$53*$J$40</f>
        <v>0.4642857142857143</v>
      </c>
      <c r="G60" s="221">
        <f>$L$54*($L$41*$K$15+$M$41*$K$16)+$M$54*($L$42*$K$17+$M$42*$K$18)</f>
        <v>0.50464285714285717</v>
      </c>
      <c r="H60" s="221">
        <f>$L$54*$J$41+$M$54*$J$42</f>
        <v>0</v>
      </c>
      <c r="I60" s="225">
        <f>$L$53*($L$39*$K$11+$M$39*$K$12)+$M$53*($L$40*$K$13+$M$40*$K$14)</f>
        <v>1.9230769230769218E-2</v>
      </c>
      <c r="J60" s="28">
        <f t="shared" si="0"/>
        <v>0</v>
      </c>
      <c r="K60" s="28">
        <f t="shared" si="1"/>
        <v>4.0357142857142869E-2</v>
      </c>
      <c r="L60" s="108">
        <f t="shared" si="4"/>
        <v>0.47823872318750349</v>
      </c>
      <c r="M60" s="30">
        <f t="shared" si="2"/>
        <v>0.52176127681249651</v>
      </c>
      <c r="N60" s="28">
        <f t="shared" si="5"/>
        <v>0.22203940719419807</v>
      </c>
      <c r="O60" s="28">
        <f t="shared" si="6"/>
        <v>0.23214285714285715</v>
      </c>
      <c r="P60" s="28">
        <f t="shared" si="3"/>
        <v>0.45418226433705522</v>
      </c>
      <c r="Q60" s="116">
        <f>PRODUCT(NodeProb_WLL3!F19:G19)</f>
        <v>0.25</v>
      </c>
      <c r="R60" s="116">
        <f t="shared" si="7"/>
        <v>0.1135455660842638</v>
      </c>
      <c r="S60" s="295"/>
    </row>
    <row r="61" spans="1:21" x14ac:dyDescent="0.25">
      <c r="A61" s="293"/>
      <c r="B61">
        <v>59</v>
      </c>
      <c r="D61" s="119">
        <v>1</v>
      </c>
      <c r="E61">
        <v>3</v>
      </c>
      <c r="F61" s="224">
        <f>$L$55*$J$43+$M$55*$J$44</f>
        <v>0.4642857142857143</v>
      </c>
      <c r="G61" s="221">
        <f>$L$56*($L$45*$K$23+$M$45*$K$24)+$M$56*($L$46*$K$25+$M$46*$K$26)</f>
        <v>0.50464285714285717</v>
      </c>
      <c r="H61" s="221">
        <f>$L$56*$J$45+$M$56*$J$46</f>
        <v>0</v>
      </c>
      <c r="I61" s="225">
        <f>$L$55*($L$43*$K$19+$M$43*$K$20)+$M$55*($L$44*$K$21+$M$44*$K$22)</f>
        <v>1.9230769230769218E-2</v>
      </c>
      <c r="J61" s="28">
        <f t="shared" si="0"/>
        <v>0</v>
      </c>
      <c r="K61" s="28">
        <f t="shared" si="1"/>
        <v>4.0357142857142869E-2</v>
      </c>
      <c r="L61" s="108">
        <f t="shared" si="4"/>
        <v>0.47823872318750349</v>
      </c>
      <c r="M61" s="30">
        <f t="shared" si="2"/>
        <v>0.52176127681249651</v>
      </c>
      <c r="N61" s="28">
        <f t="shared" si="5"/>
        <v>0.22203940719419807</v>
      </c>
      <c r="O61" s="28">
        <f t="shared" si="6"/>
        <v>0.23214285714285715</v>
      </c>
      <c r="P61" s="28">
        <f t="shared" si="3"/>
        <v>0.45418226433705522</v>
      </c>
      <c r="Q61" s="116">
        <f>PRODUCT(NodeProb_WLL3!F35:G35)</f>
        <v>0.25</v>
      </c>
      <c r="R61" s="116">
        <f t="shared" si="7"/>
        <v>0.1135455660842638</v>
      </c>
      <c r="S61" s="295"/>
    </row>
    <row r="62" spans="1:21" x14ac:dyDescent="0.25">
      <c r="A62" s="294"/>
      <c r="B62">
        <v>60</v>
      </c>
      <c r="D62" s="119">
        <v>1</v>
      </c>
      <c r="E62">
        <v>4</v>
      </c>
      <c r="F62" s="226">
        <f>$L$57*$J$47+$M$57*$J$48</f>
        <v>0.4642857142857143</v>
      </c>
      <c r="G62" s="118">
        <f>$L$58*($L$49*$K$31+$M$49*$K$32)+$M$58*($L$50*$K$33+$M$50*$K$34)</f>
        <v>0.50464285714285717</v>
      </c>
      <c r="H62" s="118">
        <f>$L$58*$J$49+$M$58*$J$50</f>
        <v>0</v>
      </c>
      <c r="I62" s="227">
        <f>$L$57*($L$47*$K$27+$M$47*$K$28)+$M$57*($L$48*$K$29+$M$48*$K$30)</f>
        <v>1.9230769230769218E-2</v>
      </c>
      <c r="J62" s="28">
        <f t="shared" si="0"/>
        <v>0</v>
      </c>
      <c r="K62" s="28">
        <f t="shared" si="1"/>
        <v>4.0357142857142869E-2</v>
      </c>
      <c r="L62" s="108">
        <f t="shared" si="4"/>
        <v>0.47823872318750349</v>
      </c>
      <c r="M62" s="30">
        <f t="shared" si="2"/>
        <v>0.52176127681249651</v>
      </c>
      <c r="N62" s="28">
        <f t="shared" si="5"/>
        <v>0.22203940719419807</v>
      </c>
      <c r="O62" s="28">
        <f t="shared" si="6"/>
        <v>0.23214285714285715</v>
      </c>
      <c r="P62" s="28">
        <f t="shared" si="3"/>
        <v>0.45418226433705522</v>
      </c>
      <c r="Q62" s="118">
        <f>PRODUCT(NodeProb_WLL3!F51:G51)</f>
        <v>0.25</v>
      </c>
      <c r="R62" s="116">
        <f t="shared" si="7"/>
        <v>0.1135455660842638</v>
      </c>
      <c r="S62" s="296"/>
    </row>
    <row r="63" spans="1:21" x14ac:dyDescent="0.25">
      <c r="A63" s="292" t="s">
        <v>59</v>
      </c>
      <c r="B63" s="115">
        <v>61</v>
      </c>
      <c r="C63" s="115"/>
      <c r="D63" s="115">
        <v>3</v>
      </c>
      <c r="E63" s="115">
        <v>4</v>
      </c>
      <c r="F63" s="222">
        <f>$K$59</f>
        <v>4.0357142857142869E-2</v>
      </c>
      <c r="G63" s="117">
        <f>$K$60</f>
        <v>4.0357142857142869E-2</v>
      </c>
      <c r="H63" s="117">
        <f>$L$60*$K$53+$M$60*$K$54</f>
        <v>0</v>
      </c>
      <c r="I63" s="223">
        <f>$L$59*$K$51+$M$59*$K$52</f>
        <v>0</v>
      </c>
      <c r="J63" s="28">
        <f t="shared" si="0"/>
        <v>0</v>
      </c>
      <c r="K63" s="28">
        <f t="shared" si="1"/>
        <v>0</v>
      </c>
      <c r="L63" s="108">
        <f t="shared" si="4"/>
        <v>0.5</v>
      </c>
      <c r="M63" s="30">
        <f t="shared" si="2"/>
        <v>0.5</v>
      </c>
      <c r="N63" s="28">
        <f t="shared" si="5"/>
        <v>2.0178571428571435E-2</v>
      </c>
      <c r="O63" s="28">
        <f t="shared" si="6"/>
        <v>2.0178571428571435E-2</v>
      </c>
      <c r="P63" s="28">
        <f t="shared" si="3"/>
        <v>4.0357142857142869E-2</v>
      </c>
      <c r="Q63" s="117">
        <f>NodeProb_WLL3!G3</f>
        <v>0.5</v>
      </c>
      <c r="R63" s="117">
        <f t="shared" si="7"/>
        <v>2.0178571428571435E-2</v>
      </c>
      <c r="S63" s="295">
        <f>SUM(R63:R64)</f>
        <v>4.0357142857142869E-2</v>
      </c>
      <c r="T63" s="115"/>
      <c r="U63" s="115"/>
    </row>
    <row r="64" spans="1:21" x14ac:dyDescent="0.25">
      <c r="A64" s="294"/>
      <c r="B64">
        <v>62</v>
      </c>
      <c r="D64" s="119">
        <v>3</v>
      </c>
      <c r="E64">
        <v>4</v>
      </c>
      <c r="F64" s="226">
        <f>$K$61</f>
        <v>4.0357142857142869E-2</v>
      </c>
      <c r="G64" s="118">
        <f>$K$62</f>
        <v>4.0357142857142869E-2</v>
      </c>
      <c r="H64" s="118">
        <f>$L$62*$K$57+$M$62*$K$58</f>
        <v>0</v>
      </c>
      <c r="I64" s="227">
        <f>$L$61*$K$55+$M$61*$K$56</f>
        <v>0</v>
      </c>
      <c r="J64" s="28">
        <f t="shared" si="0"/>
        <v>0</v>
      </c>
      <c r="K64" s="28">
        <f t="shared" si="1"/>
        <v>0</v>
      </c>
      <c r="L64" s="108">
        <f t="shared" si="4"/>
        <v>0.5</v>
      </c>
      <c r="M64" s="30">
        <f t="shared" si="2"/>
        <v>0.5</v>
      </c>
      <c r="N64" s="28">
        <f t="shared" si="5"/>
        <v>2.0178571428571435E-2</v>
      </c>
      <c r="O64" s="28">
        <f t="shared" si="6"/>
        <v>2.0178571428571435E-2</v>
      </c>
      <c r="P64" s="28">
        <f t="shared" si="3"/>
        <v>4.0357142857142869E-2</v>
      </c>
      <c r="Q64" s="116">
        <f>NodeProb_WLL3!G35</f>
        <v>0.5</v>
      </c>
      <c r="R64" s="116">
        <f t="shared" si="7"/>
        <v>2.0178571428571435E-2</v>
      </c>
      <c r="S64" s="295"/>
    </row>
    <row r="65" spans="1:21" x14ac:dyDescent="0.25">
      <c r="A65" s="122" t="s">
        <v>60</v>
      </c>
      <c r="B65" s="123">
        <v>63</v>
      </c>
      <c r="C65" s="123"/>
      <c r="D65" s="123">
        <v>1</v>
      </c>
      <c r="E65" s="123">
        <v>2</v>
      </c>
      <c r="F65" s="118">
        <f>$L$63*($L$59*$J$51+$M$59*$J$52)+$M$63*($L$60*$J$53+$M$60*$J$54)</f>
        <v>0.26235214216990205</v>
      </c>
      <c r="G65" s="118">
        <f>$L$64*($L$61*$J$55+$M$61*$J$56)+$M$64*($L$62*$J$57+$M$62*$J$58)</f>
        <v>0.26235214216990205</v>
      </c>
      <c r="H65" s="118">
        <f>$L$64*$J$61+$M$64*$J$62</f>
        <v>0</v>
      </c>
      <c r="I65" s="118">
        <f>$L$63*$J$59+$M$63*$J$60</f>
        <v>0</v>
      </c>
      <c r="J65" s="28">
        <f t="shared" si="0"/>
        <v>0</v>
      </c>
      <c r="K65" s="28">
        <f t="shared" si="1"/>
        <v>0</v>
      </c>
      <c r="L65" s="108">
        <f t="shared" si="4"/>
        <v>0.5</v>
      </c>
      <c r="M65" s="30">
        <f t="shared" si="2"/>
        <v>0.5</v>
      </c>
      <c r="N65" s="28">
        <f t="shared" si="5"/>
        <v>0.13117607108495102</v>
      </c>
      <c r="O65" s="28">
        <f t="shared" si="6"/>
        <v>0.13117607108495102</v>
      </c>
      <c r="P65" s="28">
        <f t="shared" si="3"/>
        <v>0.26235214216990205</v>
      </c>
      <c r="Q65" s="124">
        <v>1</v>
      </c>
      <c r="R65" s="124">
        <f t="shared" si="7"/>
        <v>0.26235214216990205</v>
      </c>
      <c r="S65" s="125">
        <f>R65</f>
        <v>0.26235214216990205</v>
      </c>
      <c r="T65" s="123"/>
      <c r="U65" s="123"/>
    </row>
    <row r="66" spans="1:21" x14ac:dyDescent="0.25">
      <c r="F66" s="113"/>
      <c r="G66" s="113"/>
      <c r="H66" s="113"/>
      <c r="I66" s="113"/>
      <c r="J66" s="113"/>
      <c r="K66" s="113"/>
      <c r="L66" s="113"/>
      <c r="M66" s="113"/>
      <c r="N66" s="113"/>
      <c r="O66" s="113"/>
      <c r="P66" s="113"/>
      <c r="R66" s="126" t="s">
        <v>17</v>
      </c>
      <c r="S66" s="127">
        <f>SUM(S3:S65)</f>
        <v>1.6922943474821803</v>
      </c>
    </row>
    <row r="67" spans="1:21" ht="16.5" thickBot="1" x14ac:dyDescent="0.3">
      <c r="F67" s="113"/>
      <c r="G67" s="113"/>
      <c r="H67" s="113"/>
      <c r="I67" s="113"/>
      <c r="J67" s="113"/>
      <c r="K67" s="113"/>
      <c r="L67" s="113"/>
      <c r="M67" s="113"/>
      <c r="N67" s="113"/>
      <c r="O67" s="113"/>
      <c r="P67" s="113"/>
    </row>
    <row r="68" spans="1:21" x14ac:dyDescent="0.25">
      <c r="A68" s="10" t="s">
        <v>22</v>
      </c>
      <c r="B68" s="128">
        <f>CONTROL!D3</f>
        <v>0.5</v>
      </c>
      <c r="F68" s="113"/>
      <c r="G68" s="113"/>
      <c r="H68" s="113"/>
      <c r="I68" s="113"/>
      <c r="J68" s="113"/>
      <c r="K68" s="113"/>
      <c r="L68" s="113"/>
      <c r="M68" s="113"/>
      <c r="N68" s="113"/>
      <c r="O68" s="113"/>
      <c r="P68" s="113"/>
    </row>
    <row r="69" spans="1:21" ht="16.5" thickBot="1" x14ac:dyDescent="0.3">
      <c r="A69" s="103" t="s">
        <v>23</v>
      </c>
      <c r="B69" s="131">
        <f>CONTROL!D4</f>
        <v>0</v>
      </c>
      <c r="F69" s="113"/>
      <c r="G69" s="113"/>
      <c r="H69" s="113"/>
      <c r="I69" s="113"/>
      <c r="J69" s="113"/>
      <c r="K69" s="113"/>
      <c r="L69" s="113"/>
      <c r="M69" s="113"/>
      <c r="N69" s="113"/>
      <c r="O69" s="113"/>
      <c r="P69" s="113"/>
    </row>
    <row r="70" spans="1:21" ht="16.5" thickBot="1" x14ac:dyDescent="0.3">
      <c r="F70" s="113"/>
      <c r="G70" s="113"/>
      <c r="H70" s="113"/>
      <c r="I70" s="113"/>
      <c r="J70" s="113"/>
      <c r="K70" s="113"/>
      <c r="L70" s="113"/>
      <c r="M70" s="113"/>
      <c r="N70" s="113"/>
      <c r="O70" s="113"/>
      <c r="P70" s="113"/>
    </row>
    <row r="71" spans="1:21" x14ac:dyDescent="0.25">
      <c r="A71" s="10" t="s">
        <v>27</v>
      </c>
      <c r="B71" s="11">
        <f>(1+$B$68+$B$69)/3</f>
        <v>0.5</v>
      </c>
      <c r="F71" s="113"/>
      <c r="G71" s="113"/>
      <c r="H71" s="113"/>
      <c r="I71" s="113"/>
      <c r="J71" s="113"/>
      <c r="K71" s="113"/>
      <c r="L71" s="113"/>
      <c r="M71" s="113"/>
      <c r="N71" s="113"/>
      <c r="O71" s="113"/>
      <c r="P71" s="113"/>
    </row>
    <row r="72" spans="1:21" x14ac:dyDescent="0.25">
      <c r="A72" s="14" t="s">
        <v>28</v>
      </c>
      <c r="B72" s="15">
        <f>(1+$B$68)/2</f>
        <v>0.75</v>
      </c>
      <c r="F72" s="113"/>
      <c r="G72" s="113"/>
      <c r="H72" s="113"/>
      <c r="I72" s="113"/>
      <c r="J72" s="113"/>
      <c r="K72" s="113"/>
      <c r="L72" s="113"/>
      <c r="M72" s="113"/>
      <c r="N72" s="113"/>
      <c r="O72" s="113"/>
      <c r="P72" s="113"/>
    </row>
    <row r="73" spans="1:21" x14ac:dyDescent="0.25">
      <c r="A73" s="14" t="s">
        <v>21</v>
      </c>
      <c r="B73" s="15">
        <f>($B$68+$B$69)/3</f>
        <v>0.16666666666666666</v>
      </c>
      <c r="F73" s="113"/>
      <c r="G73" s="113"/>
      <c r="H73" s="113"/>
      <c r="I73" s="113"/>
      <c r="J73" s="113"/>
      <c r="K73" s="113"/>
      <c r="L73" s="113"/>
      <c r="M73" s="113"/>
      <c r="N73" s="113"/>
      <c r="O73" s="113"/>
      <c r="P73" s="113"/>
    </row>
    <row r="74" spans="1:21" ht="16.5" thickBot="1" x14ac:dyDescent="0.3">
      <c r="A74" s="103" t="s">
        <v>29</v>
      </c>
      <c r="B74" s="129">
        <f>$B$69/2</f>
        <v>0</v>
      </c>
      <c r="F74" s="113"/>
      <c r="G74" s="113"/>
      <c r="H74" s="113"/>
      <c r="I74" s="113"/>
      <c r="J74" s="113"/>
      <c r="K74" s="113"/>
      <c r="L74" s="113"/>
      <c r="M74" s="113"/>
      <c r="N74" s="113"/>
      <c r="O74" s="113"/>
      <c r="P74" s="113"/>
    </row>
    <row r="75" spans="1:21" x14ac:dyDescent="0.25">
      <c r="F75" s="113"/>
      <c r="G75" s="113"/>
      <c r="H75" s="113"/>
      <c r="I75" s="113"/>
      <c r="J75" s="113"/>
      <c r="K75" s="113"/>
      <c r="L75" s="113"/>
      <c r="M75" s="113"/>
      <c r="N75" s="113"/>
      <c r="O75" s="113"/>
      <c r="P75" s="113"/>
    </row>
    <row r="76" spans="1:21" ht="16.5" thickBot="1" x14ac:dyDescent="0.3">
      <c r="F76" s="113"/>
      <c r="G76" s="113"/>
      <c r="H76" s="113"/>
      <c r="I76" s="113"/>
      <c r="J76" s="113"/>
      <c r="K76" s="113"/>
      <c r="L76" s="113"/>
      <c r="M76" s="113"/>
      <c r="N76" s="113"/>
      <c r="O76" s="113"/>
      <c r="P76" s="113"/>
    </row>
    <row r="77" spans="1:21" x14ac:dyDescent="0.25">
      <c r="A77" s="10" t="s">
        <v>32</v>
      </c>
      <c r="B77" s="104"/>
      <c r="C77" s="104" t="s">
        <v>33</v>
      </c>
      <c r="D77" s="128">
        <f>$J$65</f>
        <v>0</v>
      </c>
      <c r="F77" s="113"/>
      <c r="G77" s="113"/>
      <c r="H77" s="113"/>
      <c r="I77" s="113"/>
      <c r="J77" s="113"/>
      <c r="K77" s="113"/>
      <c r="L77" s="113"/>
      <c r="M77" s="113"/>
      <c r="N77" s="113"/>
      <c r="O77" s="113"/>
      <c r="P77" s="113"/>
    </row>
    <row r="78" spans="1:21" x14ac:dyDescent="0.25">
      <c r="A78" s="14"/>
      <c r="C78" t="s">
        <v>34</v>
      </c>
      <c r="D78" s="130">
        <f>$K$65</f>
        <v>0</v>
      </c>
      <c r="F78" s="113"/>
      <c r="G78" s="113"/>
      <c r="H78" s="113"/>
      <c r="I78" s="113"/>
      <c r="J78" s="113"/>
      <c r="K78" s="113"/>
      <c r="L78" s="113"/>
      <c r="M78" s="113"/>
      <c r="N78" s="113"/>
      <c r="O78" s="113"/>
      <c r="P78" s="113"/>
    </row>
    <row r="79" spans="1:21" x14ac:dyDescent="0.25">
      <c r="A79" s="14"/>
      <c r="C79" t="s">
        <v>35</v>
      </c>
      <c r="D79" s="130">
        <f>$L$65*$J$63+$M$65*$J$64</f>
        <v>0</v>
      </c>
      <c r="F79" s="113"/>
      <c r="G79" s="113"/>
      <c r="H79" s="113"/>
      <c r="I79" s="113"/>
      <c r="J79" s="113"/>
      <c r="K79" s="113"/>
      <c r="L79" s="113"/>
      <c r="M79" s="113"/>
      <c r="N79" s="113"/>
      <c r="O79" s="113"/>
      <c r="P79" s="113"/>
    </row>
    <row r="80" spans="1:21" ht="16.5" thickBot="1" x14ac:dyDescent="0.3">
      <c r="A80" s="103"/>
      <c r="B80" s="105"/>
      <c r="C80" s="105" t="s">
        <v>36</v>
      </c>
      <c r="D80" s="131">
        <f>$L$65*$K$63+$M$65*$K$64</f>
        <v>0</v>
      </c>
      <c r="F80" s="113"/>
      <c r="G80" s="113"/>
      <c r="H80" s="113"/>
      <c r="I80" s="113"/>
      <c r="J80" s="113"/>
      <c r="K80" s="113"/>
      <c r="L80" s="113"/>
      <c r="M80" s="113"/>
      <c r="N80" s="113"/>
      <c r="O80" s="113"/>
      <c r="P80" s="113"/>
    </row>
    <row r="81" spans="1:16" ht="16.5" thickBot="1" x14ac:dyDescent="0.3">
      <c r="F81" s="113"/>
      <c r="G81" s="113"/>
      <c r="H81" s="113"/>
      <c r="I81" s="113"/>
      <c r="J81" s="113"/>
      <c r="K81" s="113"/>
      <c r="L81" s="113"/>
      <c r="M81" s="113"/>
      <c r="N81" s="113"/>
      <c r="O81" s="113"/>
      <c r="P81" s="113"/>
    </row>
    <row r="82" spans="1:16" ht="18" x14ac:dyDescent="0.25">
      <c r="A82" s="132" t="s">
        <v>37</v>
      </c>
      <c r="B82" s="133" t="s">
        <v>8</v>
      </c>
      <c r="C82" s="134" t="s">
        <v>53</v>
      </c>
      <c r="D82" s="104"/>
      <c r="E82" s="104" t="s">
        <v>38</v>
      </c>
      <c r="F82" s="135">
        <f>AVERAGE(B83:B86)</f>
        <v>0</v>
      </c>
      <c r="G82" s="113"/>
      <c r="H82" s="113"/>
      <c r="I82" s="113"/>
      <c r="J82" s="113"/>
      <c r="K82" s="113"/>
      <c r="L82" s="113"/>
      <c r="M82" s="113"/>
      <c r="N82" s="113"/>
      <c r="O82" s="113"/>
      <c r="P82" s="113"/>
    </row>
    <row r="83" spans="1:16" x14ac:dyDescent="0.25">
      <c r="A83" s="136" t="s">
        <v>5</v>
      </c>
      <c r="B83" s="127">
        <f>D77</f>
        <v>0</v>
      </c>
      <c r="C83" s="116">
        <f>(B83-$F$82)*(B83-$F$82)</f>
        <v>0</v>
      </c>
      <c r="F83" s="137"/>
      <c r="G83" s="113"/>
      <c r="H83" s="113"/>
      <c r="I83" s="113"/>
      <c r="J83" s="113"/>
      <c r="K83" s="113"/>
      <c r="L83" s="113"/>
      <c r="M83" s="113"/>
      <c r="N83" s="113"/>
      <c r="O83" s="113"/>
      <c r="P83" s="113"/>
    </row>
    <row r="84" spans="1:16" x14ac:dyDescent="0.25">
      <c r="A84" s="136" t="s">
        <v>4</v>
      </c>
      <c r="B84" s="127">
        <f>D78</f>
        <v>0</v>
      </c>
      <c r="C84" s="116">
        <f>(B84-$F$82)*(B84-$F$82)</f>
        <v>0</v>
      </c>
      <c r="F84" s="137"/>
      <c r="G84" s="113"/>
      <c r="H84" s="113"/>
      <c r="I84" s="113"/>
      <c r="J84" s="113"/>
      <c r="K84" s="113"/>
      <c r="L84" s="113"/>
      <c r="M84" s="113"/>
      <c r="N84" s="113"/>
      <c r="O84" s="113"/>
      <c r="P84" s="113"/>
    </row>
    <row r="85" spans="1:16" x14ac:dyDescent="0.25">
      <c r="A85" s="136" t="s">
        <v>3</v>
      </c>
      <c r="B85" s="127">
        <f>D79</f>
        <v>0</v>
      </c>
      <c r="C85" s="116">
        <f>(B85-$F$82)*(B85-$F$82)</f>
        <v>0</v>
      </c>
      <c r="F85" s="137"/>
      <c r="G85" s="113"/>
      <c r="H85" s="113"/>
      <c r="I85" s="113"/>
      <c r="J85" s="113"/>
      <c r="K85" s="113"/>
      <c r="L85" s="113"/>
      <c r="M85" s="113"/>
      <c r="N85" s="113"/>
      <c r="O85" s="113"/>
      <c r="P85" s="113"/>
    </row>
    <row r="86" spans="1:16" x14ac:dyDescent="0.25">
      <c r="A86" s="136" t="s">
        <v>2</v>
      </c>
      <c r="B86" s="127">
        <f>D80</f>
        <v>0</v>
      </c>
      <c r="C86" s="116">
        <f>(B86-$F$82)*(B86-$F$82)</f>
        <v>0</v>
      </c>
      <c r="F86" s="137"/>
      <c r="G86" s="113"/>
      <c r="H86" s="113"/>
      <c r="I86" s="113"/>
      <c r="J86" s="113"/>
      <c r="K86" s="113"/>
      <c r="L86" s="113"/>
      <c r="M86" s="113"/>
      <c r="N86" s="113"/>
      <c r="O86" s="113"/>
      <c r="P86" s="113"/>
    </row>
    <row r="87" spans="1:16" x14ac:dyDescent="0.25">
      <c r="A87" s="14"/>
      <c r="B87" s="126" t="s">
        <v>39</v>
      </c>
      <c r="C87" s="116">
        <f>SUM(C83:C86)</f>
        <v>0</v>
      </c>
      <c r="F87" s="137"/>
      <c r="G87" s="113"/>
      <c r="H87" s="113"/>
      <c r="I87" s="113"/>
      <c r="J87" s="113"/>
      <c r="K87" s="113"/>
      <c r="L87" s="113"/>
      <c r="M87" s="113"/>
      <c r="N87" s="113"/>
      <c r="O87" s="113"/>
      <c r="P87" s="113"/>
    </row>
    <row r="88" spans="1:16" x14ac:dyDescent="0.25">
      <c r="A88" s="138"/>
      <c r="B88" s="126" t="s">
        <v>40</v>
      </c>
      <c r="C88" s="116">
        <f>C87/4</f>
        <v>0</v>
      </c>
      <c r="F88" s="137"/>
      <c r="G88" s="113"/>
      <c r="H88" s="113"/>
      <c r="I88" s="113"/>
      <c r="J88" s="113"/>
      <c r="K88" s="113"/>
      <c r="L88" s="113"/>
      <c r="M88" s="113"/>
      <c r="N88" s="113"/>
      <c r="O88" s="113"/>
      <c r="P88" s="113"/>
    </row>
    <row r="89" spans="1:16" x14ac:dyDescent="0.25">
      <c r="A89" s="14"/>
      <c r="B89" s="126" t="s">
        <v>41</v>
      </c>
      <c r="C89" s="116">
        <f>SQRT(C88)</f>
        <v>0</v>
      </c>
      <c r="F89" s="137"/>
      <c r="G89" s="113"/>
      <c r="H89" s="113"/>
      <c r="I89" s="113"/>
      <c r="J89" s="113"/>
      <c r="K89" s="113"/>
      <c r="L89" s="113"/>
      <c r="M89" s="113"/>
      <c r="N89" s="113"/>
      <c r="O89" s="113"/>
      <c r="P89" s="113"/>
    </row>
    <row r="90" spans="1:16" ht="16.5" thickBot="1" x14ac:dyDescent="0.3">
      <c r="A90" s="103"/>
      <c r="B90" s="139" t="s">
        <v>42</v>
      </c>
      <c r="C90" s="140">
        <f>IF($F$82=0,0,$C$89/$F$82)</f>
        <v>0</v>
      </c>
      <c r="D90" s="105"/>
      <c r="E90" s="105"/>
      <c r="F90" s="141"/>
      <c r="G90" s="113"/>
      <c r="H90" s="113"/>
      <c r="I90" s="113"/>
      <c r="J90" s="113"/>
      <c r="K90" s="113"/>
      <c r="L90" s="113"/>
      <c r="M90" s="113"/>
      <c r="N90" s="113"/>
      <c r="O90" s="113"/>
      <c r="P90" s="113"/>
    </row>
    <row r="91" spans="1:16" ht="16.5" thickBot="1" x14ac:dyDescent="0.3">
      <c r="F91" s="113"/>
      <c r="G91" s="113"/>
      <c r="H91" s="113"/>
      <c r="I91" s="113"/>
      <c r="J91" s="113"/>
      <c r="K91" s="113"/>
      <c r="L91" s="113"/>
      <c r="M91" s="113"/>
      <c r="N91" s="113"/>
      <c r="O91" s="113"/>
      <c r="P91" s="113"/>
    </row>
    <row r="92" spans="1:16" ht="18.75" x14ac:dyDescent="0.3">
      <c r="A92" s="57" t="s">
        <v>54</v>
      </c>
      <c r="B92" s="104"/>
      <c r="C92" s="142"/>
      <c r="D92" s="142"/>
      <c r="E92" s="142"/>
      <c r="F92" s="143"/>
      <c r="G92" s="113"/>
      <c r="H92" s="113"/>
      <c r="I92" s="113"/>
      <c r="J92" s="113"/>
      <c r="K92" s="113"/>
      <c r="L92" s="113"/>
      <c r="M92" s="113"/>
    </row>
    <row r="93" spans="1:16" ht="18" x14ac:dyDescent="0.25">
      <c r="A93" s="136" t="s">
        <v>37</v>
      </c>
      <c r="B93" s="126" t="s">
        <v>8</v>
      </c>
      <c r="C93" s="144" t="s">
        <v>53</v>
      </c>
      <c r="D93" s="113"/>
      <c r="E93" s="113"/>
      <c r="F93" s="137"/>
      <c r="G93" s="113"/>
      <c r="H93" s="113"/>
      <c r="I93" s="113"/>
      <c r="J93" s="113"/>
      <c r="K93" s="113"/>
      <c r="L93" s="113"/>
      <c r="M93" s="113"/>
    </row>
    <row r="94" spans="1:16" x14ac:dyDescent="0.25">
      <c r="A94" s="136" t="s">
        <v>5</v>
      </c>
      <c r="B94" s="127">
        <f>ROUND(D77,15)</f>
        <v>0</v>
      </c>
      <c r="C94" s="116">
        <f>(B94-$F$94)*(B94-$F$94)</f>
        <v>0</v>
      </c>
      <c r="D94" s="113"/>
      <c r="E94" t="s">
        <v>38</v>
      </c>
      <c r="F94" s="145">
        <f>AVERAGE(B94:B97)</f>
        <v>0</v>
      </c>
      <c r="G94" s="113"/>
      <c r="H94" s="113"/>
      <c r="I94" s="113"/>
      <c r="J94" s="113"/>
      <c r="K94" s="113"/>
      <c r="L94" s="113"/>
      <c r="M94" s="113"/>
    </row>
    <row r="95" spans="1:16" x14ac:dyDescent="0.25">
      <c r="A95" s="136" t="s">
        <v>4</v>
      </c>
      <c r="B95" s="127">
        <f>ROUND(D78,15)</f>
        <v>0</v>
      </c>
      <c r="C95" s="116">
        <f>(B95-$F$94)*(B95-$F$94)</f>
        <v>0</v>
      </c>
      <c r="D95" s="113"/>
      <c r="E95" s="113"/>
      <c r="F95" s="137"/>
      <c r="G95" s="113"/>
      <c r="H95" s="113"/>
      <c r="I95" s="113"/>
      <c r="J95" s="113"/>
      <c r="K95" s="113"/>
      <c r="L95" s="113"/>
      <c r="M95" s="113"/>
    </row>
    <row r="96" spans="1:16" x14ac:dyDescent="0.25">
      <c r="A96" s="136" t="s">
        <v>3</v>
      </c>
      <c r="B96" s="127">
        <f>ROUND(D79,15)</f>
        <v>0</v>
      </c>
      <c r="C96" s="116">
        <f>(B96-$F$94)*(B96-$F$94)</f>
        <v>0</v>
      </c>
      <c r="D96" s="113"/>
      <c r="E96" s="113"/>
      <c r="F96" s="137"/>
      <c r="G96" s="113"/>
      <c r="H96" s="113"/>
      <c r="I96" s="113"/>
      <c r="J96" s="113"/>
      <c r="K96" s="113"/>
      <c r="L96" s="113"/>
      <c r="M96" s="113"/>
    </row>
    <row r="97" spans="1:16" x14ac:dyDescent="0.25">
      <c r="A97" s="136" t="s">
        <v>2</v>
      </c>
      <c r="B97" s="127">
        <f>ROUND(D80,15)</f>
        <v>0</v>
      </c>
      <c r="C97" s="116">
        <f>(B97-$F$94)*(B97-$F$94)</f>
        <v>0</v>
      </c>
      <c r="D97" s="113"/>
      <c r="E97" s="113"/>
      <c r="F97" s="137"/>
      <c r="G97" s="113"/>
      <c r="H97" s="113"/>
      <c r="I97" s="113"/>
      <c r="J97" s="113"/>
      <c r="K97" s="113"/>
      <c r="L97" s="113"/>
      <c r="M97" s="113"/>
    </row>
    <row r="98" spans="1:16" x14ac:dyDescent="0.25">
      <c r="A98" s="14"/>
      <c r="B98" s="126" t="s">
        <v>39</v>
      </c>
      <c r="C98" s="116">
        <f>SUM(C94:C97)</f>
        <v>0</v>
      </c>
      <c r="D98" s="113"/>
      <c r="E98" s="113"/>
      <c r="F98" s="137"/>
      <c r="G98" s="113"/>
      <c r="H98" s="113"/>
      <c r="I98" s="113"/>
      <c r="J98" s="113"/>
      <c r="K98" s="113"/>
      <c r="L98" s="113"/>
      <c r="M98" s="113"/>
    </row>
    <row r="99" spans="1:16" x14ac:dyDescent="0.25">
      <c r="A99" s="138"/>
      <c r="B99" s="126" t="s">
        <v>40</v>
      </c>
      <c r="C99" s="116">
        <f>C98/4</f>
        <v>0</v>
      </c>
      <c r="D99" s="113"/>
      <c r="E99" s="113"/>
      <c r="F99" s="137"/>
      <c r="G99" s="113"/>
      <c r="H99" s="113"/>
      <c r="I99" s="113"/>
      <c r="J99" s="113"/>
      <c r="K99" s="113"/>
      <c r="L99" s="113"/>
      <c r="M99" s="113"/>
    </row>
    <row r="100" spans="1:16" x14ac:dyDescent="0.25">
      <c r="A100" s="14"/>
      <c r="B100" s="126" t="s">
        <v>41</v>
      </c>
      <c r="C100" s="116">
        <f>SQRT(C99)</f>
        <v>0</v>
      </c>
      <c r="D100" s="113"/>
      <c r="E100" s="113"/>
      <c r="F100" s="137"/>
      <c r="G100" s="113"/>
      <c r="H100" s="113"/>
      <c r="I100" s="113"/>
      <c r="J100" s="113"/>
      <c r="K100" s="113"/>
      <c r="L100" s="113"/>
      <c r="M100" s="113"/>
    </row>
    <row r="101" spans="1:16" ht="16.5" thickBot="1" x14ac:dyDescent="0.3">
      <c r="A101" s="103"/>
      <c r="B101" s="139" t="s">
        <v>42</v>
      </c>
      <c r="C101" s="140">
        <f>IF($F$94=0,0,$C$100/$F$94)</f>
        <v>0</v>
      </c>
      <c r="D101" s="146"/>
      <c r="E101" s="146"/>
      <c r="F101" s="141"/>
      <c r="G101" s="113"/>
      <c r="H101" s="113"/>
      <c r="I101" s="113"/>
      <c r="J101" s="113"/>
      <c r="K101" s="113"/>
      <c r="L101" s="113"/>
      <c r="M101" s="113"/>
    </row>
    <row r="102" spans="1:16" x14ac:dyDescent="0.25">
      <c r="C102" s="113"/>
      <c r="D102" s="113"/>
      <c r="E102" s="113"/>
      <c r="F102" s="113"/>
      <c r="G102" s="113"/>
      <c r="H102" s="113"/>
      <c r="I102" s="113"/>
      <c r="J102" s="113"/>
      <c r="K102" s="113"/>
      <c r="L102" s="113"/>
      <c r="M102" s="113"/>
    </row>
    <row r="103" spans="1:16" ht="16.5" thickBot="1" x14ac:dyDescent="0.3">
      <c r="C103" s="113"/>
      <c r="D103" s="113"/>
      <c r="E103" s="113"/>
      <c r="F103" s="113"/>
      <c r="G103" s="113"/>
      <c r="H103" s="113"/>
      <c r="I103" s="113"/>
      <c r="J103" s="113"/>
      <c r="K103" s="113"/>
      <c r="L103" s="113"/>
      <c r="M103" s="113"/>
    </row>
    <row r="104" spans="1:16" ht="16.5" thickBot="1" x14ac:dyDescent="0.3">
      <c r="A104" s="193" t="s">
        <v>65</v>
      </c>
      <c r="B104" s="194">
        <f>S66/(SUM(1+B68+B69))</f>
        <v>1.1281962316547869</v>
      </c>
      <c r="F104" s="113"/>
      <c r="G104" s="113"/>
      <c r="H104" s="113"/>
      <c r="I104" s="113"/>
      <c r="J104" s="113"/>
      <c r="K104" s="113"/>
      <c r="L104" s="113"/>
      <c r="M104" s="113"/>
      <c r="N104" s="113"/>
      <c r="O104" s="113"/>
      <c r="P104" s="113"/>
    </row>
    <row r="105" spans="1:16" ht="16.5" thickBot="1" x14ac:dyDescent="0.3">
      <c r="A105" s="25"/>
      <c r="B105" s="25"/>
      <c r="F105" s="113"/>
      <c r="G105" s="113"/>
      <c r="H105" s="113"/>
      <c r="I105" s="113"/>
      <c r="J105" s="113"/>
      <c r="K105" s="113"/>
      <c r="L105" s="113"/>
      <c r="M105" s="113"/>
      <c r="N105" s="113"/>
      <c r="O105" s="113"/>
      <c r="P105" s="113"/>
    </row>
    <row r="106" spans="1:16" x14ac:dyDescent="0.25">
      <c r="A106" s="192" t="s">
        <v>76</v>
      </c>
      <c r="B106" s="189"/>
      <c r="F106" s="113"/>
      <c r="G106" s="113"/>
      <c r="H106" s="113"/>
      <c r="I106" s="113"/>
      <c r="J106" s="113"/>
      <c r="K106" s="113"/>
      <c r="L106" s="113"/>
      <c r="M106" s="113"/>
      <c r="N106" s="113"/>
      <c r="O106" s="113"/>
      <c r="P106" s="113"/>
    </row>
    <row r="107" spans="1:16" x14ac:dyDescent="0.25">
      <c r="A107" s="43" t="s">
        <v>5</v>
      </c>
      <c r="B107" s="190">
        <f>CONTROL!$F$2</f>
        <v>1</v>
      </c>
      <c r="F107" s="113"/>
      <c r="G107" s="113"/>
      <c r="H107" s="113"/>
      <c r="I107" s="113"/>
      <c r="J107" s="113"/>
      <c r="K107" s="113"/>
      <c r="L107" s="113"/>
      <c r="M107" s="113"/>
      <c r="N107" s="113"/>
      <c r="O107" s="113"/>
      <c r="P107" s="113"/>
    </row>
    <row r="108" spans="1:16" x14ac:dyDescent="0.25">
      <c r="A108" s="43" t="s">
        <v>4</v>
      </c>
      <c r="B108" s="190">
        <f>CONTROL!$F$3</f>
        <v>1</v>
      </c>
      <c r="F108" s="113"/>
      <c r="G108" s="113"/>
      <c r="H108" s="113"/>
      <c r="I108" s="113"/>
      <c r="J108" s="113"/>
      <c r="K108" s="113"/>
      <c r="L108" s="113"/>
      <c r="M108" s="113"/>
      <c r="N108" s="113"/>
      <c r="O108" s="113"/>
      <c r="P108" s="113"/>
    </row>
    <row r="109" spans="1:16" x14ac:dyDescent="0.25">
      <c r="A109" s="43" t="s">
        <v>3</v>
      </c>
      <c r="B109" s="190">
        <f>CONTROL!$F$4</f>
        <v>1</v>
      </c>
      <c r="F109" s="113"/>
      <c r="G109" s="113"/>
      <c r="H109" s="113"/>
      <c r="I109" s="113"/>
      <c r="J109" s="113"/>
      <c r="K109" s="113"/>
      <c r="L109" s="113"/>
      <c r="M109" s="113"/>
      <c r="N109" s="113"/>
      <c r="O109" s="113"/>
      <c r="P109" s="113"/>
    </row>
    <row r="110" spans="1:16" ht="16.5" thickBot="1" x14ac:dyDescent="0.3">
      <c r="A110" s="33" t="s">
        <v>2</v>
      </c>
      <c r="B110" s="191">
        <f>CONTROL!$F$5</f>
        <v>1</v>
      </c>
      <c r="F110" s="113"/>
      <c r="G110" s="113"/>
      <c r="H110" s="113"/>
      <c r="I110" s="113"/>
      <c r="J110" s="113"/>
      <c r="K110" s="113"/>
      <c r="L110" s="113"/>
      <c r="M110" s="113"/>
      <c r="N110" s="113"/>
      <c r="O110" s="113"/>
      <c r="P110" s="113"/>
    </row>
    <row r="111" spans="1:16" x14ac:dyDescent="0.25">
      <c r="F111" s="113"/>
      <c r="G111" s="113"/>
      <c r="H111" s="113"/>
      <c r="I111" s="113"/>
      <c r="J111" s="113"/>
      <c r="K111" s="113"/>
      <c r="L111" s="113"/>
      <c r="M111" s="113"/>
      <c r="N111" s="113"/>
      <c r="O111" s="113"/>
      <c r="P111" s="113"/>
    </row>
    <row r="112" spans="1:16" x14ac:dyDescent="0.25">
      <c r="F112" s="113"/>
      <c r="G112" s="113"/>
      <c r="H112" s="113"/>
      <c r="I112" s="113"/>
      <c r="J112" s="113"/>
      <c r="K112" s="113"/>
      <c r="L112" s="113"/>
      <c r="M112" s="113"/>
      <c r="N112" s="113"/>
      <c r="O112" s="113"/>
      <c r="P112" s="113"/>
    </row>
    <row r="113" spans="6:16" x14ac:dyDescent="0.25">
      <c r="F113" s="113"/>
      <c r="G113" s="113"/>
      <c r="H113" s="113"/>
      <c r="I113" s="113"/>
      <c r="J113" s="113"/>
      <c r="K113" s="113"/>
      <c r="L113" s="113"/>
      <c r="M113" s="113"/>
      <c r="N113" s="113"/>
      <c r="O113" s="113"/>
      <c r="P113" s="113"/>
    </row>
    <row r="114" spans="6:16" x14ac:dyDescent="0.25">
      <c r="F114" s="113"/>
      <c r="G114" s="113"/>
      <c r="H114" s="113"/>
      <c r="I114" s="113"/>
      <c r="J114" s="113"/>
      <c r="K114" s="113"/>
      <c r="L114" s="113"/>
      <c r="M114" s="113"/>
      <c r="N114" s="113"/>
      <c r="O114" s="113"/>
      <c r="P114" s="113"/>
    </row>
    <row r="115" spans="6:16" x14ac:dyDescent="0.25">
      <c r="F115" s="113"/>
      <c r="G115" s="113"/>
      <c r="H115" s="113"/>
      <c r="I115" s="113"/>
      <c r="J115" s="113"/>
      <c r="K115" s="113"/>
      <c r="L115" s="113"/>
      <c r="M115" s="113"/>
      <c r="N115" s="113"/>
      <c r="O115" s="113"/>
      <c r="P115" s="113"/>
    </row>
    <row r="116" spans="6:16" x14ac:dyDescent="0.25">
      <c r="F116" s="113"/>
      <c r="G116" s="113"/>
      <c r="H116" s="113"/>
      <c r="I116" s="113"/>
      <c r="J116" s="113"/>
      <c r="K116" s="113"/>
      <c r="L116" s="113"/>
      <c r="M116" s="113"/>
      <c r="N116" s="113"/>
      <c r="O116" s="113"/>
      <c r="P116" s="113"/>
    </row>
    <row r="117" spans="6:16" x14ac:dyDescent="0.25">
      <c r="F117" s="113"/>
      <c r="G117" s="113"/>
      <c r="H117" s="113"/>
      <c r="I117" s="113"/>
      <c r="J117" s="113"/>
      <c r="K117" s="113"/>
      <c r="L117" s="113"/>
      <c r="M117" s="113"/>
      <c r="N117" s="113"/>
      <c r="O117" s="113"/>
      <c r="P117" s="113"/>
    </row>
    <row r="118" spans="6:16" x14ac:dyDescent="0.25">
      <c r="F118" s="113"/>
      <c r="G118" s="113"/>
      <c r="H118" s="113"/>
      <c r="I118" s="113"/>
      <c r="J118" s="113"/>
      <c r="K118" s="113"/>
      <c r="L118" s="113"/>
      <c r="M118" s="113"/>
      <c r="N118" s="113"/>
      <c r="O118" s="113"/>
      <c r="P118" s="113"/>
    </row>
    <row r="119" spans="6:16" x14ac:dyDescent="0.25">
      <c r="F119" s="113"/>
      <c r="G119" s="113"/>
      <c r="H119" s="113"/>
      <c r="I119" s="113"/>
      <c r="J119" s="113"/>
      <c r="K119" s="113"/>
      <c r="L119" s="113"/>
      <c r="M119" s="113"/>
      <c r="N119" s="113"/>
      <c r="O119" s="113"/>
      <c r="P119" s="113"/>
    </row>
    <row r="120" spans="6:16" x14ac:dyDescent="0.25">
      <c r="F120" s="113"/>
      <c r="G120" s="113"/>
      <c r="H120" s="113"/>
      <c r="I120" s="113"/>
      <c r="J120" s="113"/>
      <c r="K120" s="113"/>
      <c r="L120" s="113"/>
      <c r="M120" s="113"/>
      <c r="N120" s="113"/>
      <c r="O120" s="113"/>
      <c r="P120" s="113"/>
    </row>
    <row r="121" spans="6:16" x14ac:dyDescent="0.25">
      <c r="F121" s="113"/>
      <c r="G121" s="113"/>
      <c r="H121" s="113"/>
      <c r="I121" s="113"/>
      <c r="J121" s="113"/>
      <c r="K121" s="113"/>
      <c r="L121" s="113"/>
      <c r="M121" s="113"/>
      <c r="N121" s="113"/>
      <c r="O121" s="113"/>
      <c r="P121" s="113"/>
    </row>
    <row r="122" spans="6:16" x14ac:dyDescent="0.25">
      <c r="F122" s="113"/>
      <c r="G122" s="113"/>
      <c r="H122" s="113"/>
      <c r="I122" s="113"/>
      <c r="J122" s="113"/>
      <c r="K122" s="113"/>
      <c r="L122" s="113"/>
      <c r="M122" s="113"/>
      <c r="N122" s="113"/>
      <c r="O122" s="113"/>
      <c r="P122" s="113"/>
    </row>
    <row r="123" spans="6:16" x14ac:dyDescent="0.25">
      <c r="F123" s="113"/>
      <c r="G123" s="113"/>
      <c r="H123" s="113"/>
      <c r="I123" s="113"/>
      <c r="J123" s="113"/>
      <c r="K123" s="113"/>
      <c r="L123" s="113"/>
      <c r="M123" s="113"/>
      <c r="N123" s="113"/>
      <c r="O123" s="113"/>
      <c r="P123" s="113"/>
    </row>
    <row r="124" spans="6:16" x14ac:dyDescent="0.25">
      <c r="F124" s="113"/>
      <c r="G124" s="113"/>
      <c r="H124" s="113"/>
      <c r="I124" s="113"/>
      <c r="J124" s="113"/>
      <c r="K124" s="113"/>
      <c r="L124" s="113"/>
      <c r="M124" s="113"/>
      <c r="N124" s="113"/>
      <c r="O124" s="113"/>
      <c r="P124" s="113"/>
    </row>
    <row r="125" spans="6:16" x14ac:dyDescent="0.25">
      <c r="F125" s="113"/>
      <c r="G125" s="113"/>
      <c r="H125" s="113"/>
      <c r="I125" s="113"/>
      <c r="J125" s="113"/>
      <c r="K125" s="113"/>
      <c r="L125" s="113"/>
      <c r="M125" s="113"/>
      <c r="N125" s="113"/>
      <c r="O125" s="113"/>
      <c r="P125" s="113"/>
    </row>
    <row r="126" spans="6:16" x14ac:dyDescent="0.25">
      <c r="F126" s="113"/>
      <c r="G126" s="113"/>
      <c r="H126" s="113"/>
      <c r="I126" s="113"/>
      <c r="J126" s="113"/>
      <c r="K126" s="113"/>
      <c r="L126" s="113"/>
      <c r="M126" s="113"/>
      <c r="N126" s="113"/>
      <c r="O126" s="113"/>
      <c r="P126" s="113"/>
    </row>
    <row r="127" spans="6:16" x14ac:dyDescent="0.25">
      <c r="F127" s="113"/>
      <c r="G127" s="113"/>
      <c r="H127" s="113"/>
      <c r="I127" s="113"/>
      <c r="J127" s="113"/>
      <c r="K127" s="113"/>
      <c r="L127" s="113"/>
      <c r="M127" s="113"/>
      <c r="N127" s="113"/>
      <c r="O127" s="113"/>
      <c r="P127" s="113"/>
    </row>
    <row r="128" spans="6:16" x14ac:dyDescent="0.25">
      <c r="F128" s="113"/>
      <c r="G128" s="113"/>
      <c r="H128" s="113"/>
      <c r="I128" s="113"/>
      <c r="J128" s="113"/>
      <c r="K128" s="113"/>
      <c r="L128" s="113"/>
      <c r="M128" s="113"/>
      <c r="N128" s="113"/>
      <c r="O128" s="113"/>
      <c r="P128" s="113"/>
    </row>
    <row r="129" spans="6:16" x14ac:dyDescent="0.25">
      <c r="F129" s="113"/>
      <c r="G129" s="113"/>
      <c r="H129" s="113"/>
      <c r="I129" s="113"/>
      <c r="J129" s="113"/>
      <c r="K129" s="113"/>
      <c r="L129" s="113"/>
      <c r="M129" s="113"/>
      <c r="N129" s="113"/>
      <c r="O129" s="113"/>
      <c r="P129" s="113"/>
    </row>
    <row r="130" spans="6:16" x14ac:dyDescent="0.25">
      <c r="F130" s="113"/>
      <c r="G130" s="113"/>
      <c r="H130" s="113"/>
      <c r="I130" s="113"/>
      <c r="J130" s="113"/>
      <c r="K130" s="113"/>
      <c r="L130" s="113"/>
      <c r="M130" s="113"/>
      <c r="N130" s="113"/>
      <c r="O130" s="113"/>
      <c r="P130" s="113"/>
    </row>
    <row r="131" spans="6:16" x14ac:dyDescent="0.25">
      <c r="F131" s="113"/>
      <c r="G131" s="113"/>
      <c r="H131" s="113"/>
      <c r="I131" s="113"/>
      <c r="J131" s="113"/>
      <c r="K131" s="113"/>
      <c r="L131" s="113"/>
      <c r="M131" s="113"/>
      <c r="N131" s="113"/>
      <c r="O131" s="113"/>
      <c r="P131" s="113"/>
    </row>
    <row r="132" spans="6:16" x14ac:dyDescent="0.25">
      <c r="F132" s="113"/>
      <c r="G132" s="113"/>
      <c r="H132" s="113"/>
      <c r="I132" s="113"/>
      <c r="J132" s="113"/>
      <c r="K132" s="113"/>
      <c r="L132" s="113"/>
      <c r="M132" s="113"/>
      <c r="N132" s="113"/>
      <c r="O132" s="113"/>
      <c r="P132" s="113"/>
    </row>
    <row r="133" spans="6:16" x14ac:dyDescent="0.25">
      <c r="F133" s="113"/>
      <c r="G133" s="113"/>
      <c r="H133" s="113"/>
      <c r="I133" s="113"/>
      <c r="J133" s="113"/>
      <c r="K133" s="113"/>
      <c r="L133" s="113"/>
      <c r="M133" s="113"/>
      <c r="N133" s="113"/>
      <c r="O133" s="113"/>
      <c r="P133" s="113"/>
    </row>
    <row r="134" spans="6:16" x14ac:dyDescent="0.25">
      <c r="F134" s="113"/>
      <c r="G134" s="113"/>
      <c r="H134" s="113"/>
      <c r="I134" s="113"/>
      <c r="J134" s="113"/>
      <c r="K134" s="113"/>
      <c r="L134" s="113"/>
      <c r="M134" s="113"/>
      <c r="N134" s="113"/>
      <c r="O134" s="113"/>
      <c r="P134" s="113"/>
    </row>
    <row r="135" spans="6:16" x14ac:dyDescent="0.25">
      <c r="F135" s="113"/>
      <c r="G135" s="113"/>
      <c r="H135" s="113"/>
      <c r="I135" s="113"/>
      <c r="J135" s="113"/>
      <c r="K135" s="113"/>
      <c r="L135" s="113"/>
      <c r="M135" s="113"/>
      <c r="N135" s="113"/>
      <c r="O135" s="113"/>
      <c r="P135" s="113"/>
    </row>
    <row r="136" spans="6:16" x14ac:dyDescent="0.25">
      <c r="F136" s="113"/>
      <c r="G136" s="113"/>
      <c r="H136" s="113"/>
      <c r="I136" s="113"/>
      <c r="J136" s="113"/>
      <c r="K136" s="113"/>
      <c r="L136" s="113"/>
      <c r="M136" s="113"/>
      <c r="N136" s="113"/>
      <c r="O136" s="113"/>
      <c r="P136" s="113"/>
    </row>
    <row r="137" spans="6:16" x14ac:dyDescent="0.25">
      <c r="F137" s="113"/>
      <c r="G137" s="113"/>
      <c r="H137" s="113"/>
      <c r="I137" s="113"/>
      <c r="J137" s="113"/>
      <c r="K137" s="113"/>
      <c r="L137" s="113"/>
      <c r="M137" s="113"/>
      <c r="N137" s="113"/>
      <c r="O137" s="113"/>
      <c r="P137" s="113"/>
    </row>
    <row r="138" spans="6:16" x14ac:dyDescent="0.25">
      <c r="F138" s="113"/>
      <c r="G138" s="113"/>
      <c r="H138" s="113"/>
      <c r="I138" s="113"/>
      <c r="J138" s="113"/>
      <c r="K138" s="113"/>
      <c r="L138" s="113"/>
      <c r="M138" s="113"/>
      <c r="N138" s="113"/>
      <c r="O138" s="113"/>
      <c r="P138" s="113"/>
    </row>
    <row r="139" spans="6:16" x14ac:dyDescent="0.25">
      <c r="F139" s="113"/>
      <c r="G139" s="113"/>
      <c r="H139" s="113"/>
      <c r="I139" s="113"/>
      <c r="J139" s="113"/>
      <c r="K139" s="113"/>
      <c r="L139" s="113"/>
      <c r="M139" s="113"/>
      <c r="N139" s="113"/>
      <c r="O139" s="113"/>
      <c r="P139" s="113"/>
    </row>
    <row r="140" spans="6:16" x14ac:dyDescent="0.25">
      <c r="F140" s="113"/>
      <c r="G140" s="113"/>
      <c r="H140" s="113"/>
      <c r="I140" s="113"/>
      <c r="J140" s="113"/>
      <c r="K140" s="113"/>
      <c r="L140" s="113"/>
      <c r="M140" s="113"/>
      <c r="N140" s="113"/>
      <c r="O140" s="113"/>
      <c r="P140" s="113"/>
    </row>
    <row r="141" spans="6:16" x14ac:dyDescent="0.25">
      <c r="F141" s="113"/>
      <c r="G141" s="113"/>
      <c r="H141" s="113"/>
      <c r="I141" s="113"/>
      <c r="J141" s="113"/>
      <c r="K141" s="113"/>
      <c r="L141" s="113"/>
      <c r="M141" s="113"/>
      <c r="N141" s="113"/>
      <c r="O141" s="113"/>
      <c r="P141" s="113"/>
    </row>
    <row r="142" spans="6:16" x14ac:dyDescent="0.25">
      <c r="F142" s="113"/>
      <c r="G142" s="113"/>
      <c r="H142" s="113"/>
      <c r="I142" s="113"/>
      <c r="J142" s="113"/>
      <c r="K142" s="113"/>
      <c r="L142" s="113"/>
      <c r="M142" s="113"/>
      <c r="N142" s="113"/>
      <c r="O142" s="113"/>
      <c r="P142" s="113"/>
    </row>
    <row r="143" spans="6:16" x14ac:dyDescent="0.25">
      <c r="F143" s="113"/>
      <c r="G143" s="113"/>
      <c r="H143" s="113"/>
      <c r="I143" s="113"/>
      <c r="J143" s="113"/>
      <c r="K143" s="113"/>
      <c r="L143" s="113"/>
      <c r="M143" s="113"/>
      <c r="N143" s="113"/>
      <c r="O143" s="113"/>
      <c r="P143" s="113"/>
    </row>
    <row r="144" spans="6:16" x14ac:dyDescent="0.25">
      <c r="F144" s="113"/>
      <c r="G144" s="113"/>
      <c r="H144" s="113"/>
      <c r="I144" s="113"/>
      <c r="J144" s="113"/>
      <c r="K144" s="113"/>
      <c r="L144" s="113"/>
      <c r="M144" s="113"/>
      <c r="N144" s="113"/>
      <c r="O144" s="113"/>
      <c r="P144" s="113"/>
    </row>
    <row r="145" spans="6:16" x14ac:dyDescent="0.25">
      <c r="F145" s="113"/>
      <c r="G145" s="113"/>
      <c r="H145" s="113"/>
      <c r="I145" s="113"/>
      <c r="J145" s="113"/>
      <c r="K145" s="113"/>
      <c r="L145" s="113"/>
      <c r="M145" s="113"/>
      <c r="N145" s="113"/>
      <c r="O145" s="113"/>
      <c r="P145" s="113"/>
    </row>
    <row r="146" spans="6:16" x14ac:dyDescent="0.25">
      <c r="F146" s="113"/>
      <c r="G146" s="113"/>
      <c r="H146" s="113"/>
      <c r="I146" s="113"/>
      <c r="J146" s="113"/>
      <c r="K146" s="113"/>
      <c r="L146" s="113"/>
      <c r="M146" s="113"/>
      <c r="N146" s="113"/>
      <c r="O146" s="113"/>
      <c r="P146" s="113"/>
    </row>
    <row r="147" spans="6:16" x14ac:dyDescent="0.25">
      <c r="F147" s="113"/>
      <c r="G147" s="113"/>
      <c r="H147" s="113"/>
      <c r="I147" s="113"/>
      <c r="J147" s="113"/>
      <c r="K147" s="113"/>
      <c r="L147" s="113"/>
      <c r="M147" s="113"/>
      <c r="N147" s="113"/>
      <c r="O147" s="113"/>
      <c r="P147" s="113"/>
    </row>
    <row r="148" spans="6:16" x14ac:dyDescent="0.25">
      <c r="F148" s="113"/>
      <c r="G148" s="113"/>
      <c r="H148" s="113"/>
      <c r="I148" s="113"/>
      <c r="J148" s="113"/>
      <c r="K148" s="113"/>
      <c r="L148" s="113"/>
      <c r="M148" s="113"/>
      <c r="N148" s="113"/>
      <c r="O148" s="113"/>
      <c r="P148" s="113"/>
    </row>
    <row r="149" spans="6:16" x14ac:dyDescent="0.25">
      <c r="F149" s="113"/>
      <c r="G149" s="113"/>
      <c r="H149" s="113"/>
      <c r="I149" s="113"/>
      <c r="J149" s="113"/>
      <c r="K149" s="113"/>
      <c r="L149" s="113"/>
      <c r="M149" s="113"/>
      <c r="N149" s="113"/>
      <c r="O149" s="113"/>
      <c r="P149" s="113"/>
    </row>
    <row r="150" spans="6:16" x14ac:dyDescent="0.25">
      <c r="F150" s="113"/>
      <c r="G150" s="113"/>
      <c r="H150" s="113"/>
      <c r="I150" s="113"/>
      <c r="J150" s="113"/>
      <c r="K150" s="113"/>
      <c r="L150" s="113"/>
      <c r="M150" s="113"/>
      <c r="N150" s="113"/>
      <c r="O150" s="113"/>
      <c r="P150" s="113"/>
    </row>
    <row r="151" spans="6:16" x14ac:dyDescent="0.25">
      <c r="F151" s="113"/>
      <c r="G151" s="113"/>
      <c r="H151" s="113"/>
      <c r="I151" s="113"/>
      <c r="J151" s="113"/>
      <c r="K151" s="113"/>
      <c r="L151" s="113"/>
      <c r="M151" s="113"/>
      <c r="N151" s="113"/>
      <c r="O151" s="113"/>
      <c r="P151" s="113"/>
    </row>
    <row r="152" spans="6:16" x14ac:dyDescent="0.25">
      <c r="F152" s="113"/>
      <c r="G152" s="113"/>
      <c r="H152" s="113"/>
      <c r="I152" s="113"/>
      <c r="J152" s="113"/>
      <c r="K152" s="113"/>
      <c r="L152" s="113"/>
      <c r="M152" s="113"/>
      <c r="N152" s="113"/>
      <c r="O152" s="113"/>
      <c r="P152" s="113"/>
    </row>
    <row r="153" spans="6:16" x14ac:dyDescent="0.25">
      <c r="F153" s="113"/>
      <c r="G153" s="113"/>
      <c r="H153" s="113"/>
      <c r="I153" s="113"/>
      <c r="J153" s="113"/>
      <c r="K153" s="113"/>
      <c r="L153" s="113"/>
      <c r="M153" s="113"/>
      <c r="N153" s="113"/>
      <c r="O153" s="113"/>
      <c r="P153" s="113"/>
    </row>
    <row r="154" spans="6:16" x14ac:dyDescent="0.25">
      <c r="F154" s="113"/>
      <c r="G154" s="113"/>
      <c r="H154" s="113"/>
      <c r="I154" s="113"/>
      <c r="J154" s="113"/>
      <c r="K154" s="113"/>
      <c r="L154" s="113"/>
      <c r="M154" s="113"/>
      <c r="N154" s="113"/>
      <c r="O154" s="113"/>
      <c r="P154" s="113"/>
    </row>
    <row r="155" spans="6:16" x14ac:dyDescent="0.25">
      <c r="F155" s="113"/>
      <c r="G155" s="113"/>
      <c r="H155" s="113"/>
      <c r="I155" s="113"/>
      <c r="J155" s="113"/>
      <c r="K155" s="113"/>
      <c r="L155" s="113"/>
      <c r="M155" s="113"/>
      <c r="N155" s="113"/>
      <c r="O155" s="113"/>
      <c r="P155" s="113"/>
    </row>
    <row r="156" spans="6:16" x14ac:dyDescent="0.25">
      <c r="F156" s="113"/>
      <c r="G156" s="113"/>
      <c r="H156" s="113"/>
      <c r="I156" s="113"/>
      <c r="J156" s="113"/>
      <c r="K156" s="113"/>
      <c r="L156" s="113"/>
      <c r="M156" s="113"/>
      <c r="N156" s="113"/>
      <c r="O156" s="113"/>
      <c r="P156" s="113"/>
    </row>
    <row r="157" spans="6:16" x14ac:dyDescent="0.25">
      <c r="F157" s="113"/>
      <c r="G157" s="113"/>
      <c r="H157" s="113"/>
      <c r="I157" s="113"/>
      <c r="J157" s="113"/>
      <c r="K157" s="113"/>
      <c r="L157" s="113"/>
      <c r="M157" s="113"/>
      <c r="N157" s="113"/>
      <c r="O157" s="113"/>
      <c r="P157" s="113"/>
    </row>
    <row r="158" spans="6:16" x14ac:dyDescent="0.25">
      <c r="F158" s="113"/>
      <c r="G158" s="113"/>
      <c r="H158" s="113"/>
      <c r="I158" s="113"/>
      <c r="J158" s="113"/>
      <c r="K158" s="113"/>
      <c r="L158" s="113"/>
      <c r="M158" s="113"/>
      <c r="N158" s="113"/>
      <c r="O158" s="113"/>
      <c r="P158" s="113"/>
    </row>
    <row r="159" spans="6:16" x14ac:dyDescent="0.25">
      <c r="F159" s="113"/>
      <c r="G159" s="113"/>
      <c r="H159" s="113"/>
      <c r="I159" s="113"/>
      <c r="J159" s="113"/>
      <c r="K159" s="113"/>
      <c r="L159" s="113"/>
      <c r="M159" s="113"/>
      <c r="N159" s="113"/>
      <c r="O159" s="113"/>
      <c r="P159" s="113"/>
    </row>
    <row r="160" spans="6:16" x14ac:dyDescent="0.25">
      <c r="F160" s="113"/>
      <c r="G160" s="113"/>
      <c r="H160" s="113"/>
      <c r="I160" s="113"/>
      <c r="J160" s="113"/>
      <c r="K160" s="113"/>
      <c r="L160" s="113"/>
      <c r="M160" s="113"/>
      <c r="N160" s="113"/>
      <c r="O160" s="113"/>
      <c r="P160" s="113"/>
    </row>
    <row r="161" spans="6:16" x14ac:dyDescent="0.25">
      <c r="F161" s="113"/>
      <c r="G161" s="113"/>
      <c r="H161" s="113"/>
      <c r="I161" s="113"/>
      <c r="J161" s="113"/>
      <c r="K161" s="113"/>
      <c r="L161" s="113"/>
      <c r="M161" s="113"/>
      <c r="N161" s="113"/>
      <c r="O161" s="113"/>
      <c r="P161" s="113"/>
    </row>
    <row r="162" spans="6:16" x14ac:dyDescent="0.25">
      <c r="F162" s="113"/>
      <c r="G162" s="113"/>
      <c r="H162" s="113"/>
      <c r="I162" s="113"/>
      <c r="J162" s="113"/>
      <c r="K162" s="113"/>
      <c r="L162" s="113"/>
      <c r="M162" s="113"/>
      <c r="N162" s="113"/>
      <c r="O162" s="113"/>
      <c r="P162" s="113"/>
    </row>
    <row r="163" spans="6:16" x14ac:dyDescent="0.25">
      <c r="F163" s="113"/>
      <c r="G163" s="113"/>
      <c r="H163" s="113"/>
      <c r="I163" s="113"/>
      <c r="J163" s="113"/>
      <c r="K163" s="113"/>
      <c r="L163" s="113"/>
      <c r="M163" s="113"/>
      <c r="N163" s="113"/>
      <c r="O163" s="113"/>
      <c r="P163" s="113"/>
    </row>
    <row r="164" spans="6:16" x14ac:dyDescent="0.25">
      <c r="F164" s="113"/>
      <c r="G164" s="113"/>
      <c r="H164" s="113"/>
      <c r="I164" s="113"/>
      <c r="J164" s="113"/>
      <c r="K164" s="113"/>
      <c r="L164" s="113"/>
      <c r="M164" s="113"/>
      <c r="N164" s="113"/>
      <c r="O164" s="113"/>
      <c r="P164" s="113"/>
    </row>
    <row r="165" spans="6:16" x14ac:dyDescent="0.25">
      <c r="F165" s="113"/>
      <c r="G165" s="113"/>
      <c r="H165" s="113"/>
      <c r="I165" s="113"/>
      <c r="J165" s="113"/>
      <c r="K165" s="113"/>
      <c r="L165" s="113"/>
      <c r="M165" s="113"/>
      <c r="N165" s="113"/>
      <c r="O165" s="113"/>
      <c r="P165" s="113"/>
    </row>
    <row r="166" spans="6:16" x14ac:dyDescent="0.25">
      <c r="F166" s="113"/>
      <c r="G166" s="113"/>
      <c r="H166" s="113"/>
      <c r="I166" s="113"/>
      <c r="J166" s="113"/>
      <c r="K166" s="113"/>
      <c r="L166" s="113"/>
      <c r="M166" s="113"/>
      <c r="N166" s="113"/>
      <c r="O166" s="113"/>
      <c r="P166" s="113"/>
    </row>
    <row r="167" spans="6:16" x14ac:dyDescent="0.25">
      <c r="F167" s="113"/>
      <c r="G167" s="113"/>
      <c r="H167" s="113"/>
      <c r="I167" s="113"/>
      <c r="J167" s="113"/>
      <c r="K167" s="113"/>
      <c r="L167" s="113"/>
      <c r="M167" s="113"/>
      <c r="N167" s="113"/>
      <c r="O167" s="113"/>
      <c r="P167" s="113"/>
    </row>
    <row r="168" spans="6:16" x14ac:dyDescent="0.25">
      <c r="F168" s="113"/>
      <c r="G168" s="113"/>
      <c r="H168" s="113"/>
      <c r="I168" s="113"/>
      <c r="J168" s="113"/>
      <c r="K168" s="113"/>
      <c r="L168" s="113"/>
      <c r="M168" s="113"/>
      <c r="N168" s="113"/>
      <c r="O168" s="113"/>
      <c r="P168" s="113"/>
    </row>
    <row r="169" spans="6:16" x14ac:dyDescent="0.25">
      <c r="F169" s="113"/>
      <c r="G169" s="113"/>
      <c r="H169" s="113"/>
      <c r="I169" s="113"/>
      <c r="J169" s="113"/>
      <c r="K169" s="113"/>
      <c r="L169" s="113"/>
      <c r="M169" s="113"/>
      <c r="N169" s="113"/>
      <c r="O169" s="113"/>
      <c r="P169" s="113"/>
    </row>
    <row r="170" spans="6:16" x14ac:dyDescent="0.25">
      <c r="F170" s="113"/>
      <c r="G170" s="113"/>
      <c r="H170" s="113"/>
      <c r="I170" s="113"/>
      <c r="J170" s="113"/>
      <c r="K170" s="113"/>
      <c r="L170" s="113"/>
      <c r="M170" s="113"/>
      <c r="N170" s="113"/>
      <c r="O170" s="113"/>
      <c r="P170" s="113"/>
    </row>
    <row r="171" spans="6:16" x14ac:dyDescent="0.25">
      <c r="F171" s="113"/>
      <c r="G171" s="113"/>
      <c r="H171" s="113"/>
      <c r="I171" s="113"/>
      <c r="J171" s="113"/>
      <c r="K171" s="113"/>
      <c r="L171" s="113"/>
      <c r="M171" s="113"/>
      <c r="N171" s="113"/>
      <c r="O171" s="113"/>
      <c r="P171" s="113"/>
    </row>
    <row r="172" spans="6:16" x14ac:dyDescent="0.25">
      <c r="F172" s="113"/>
      <c r="G172" s="113"/>
      <c r="H172" s="113"/>
      <c r="I172" s="113"/>
      <c r="J172" s="113"/>
      <c r="K172" s="113"/>
      <c r="L172" s="113"/>
      <c r="M172" s="113"/>
      <c r="N172" s="113"/>
      <c r="O172" s="113"/>
      <c r="P172" s="113"/>
    </row>
    <row r="173" spans="6:16" x14ac:dyDescent="0.25">
      <c r="F173" s="113"/>
      <c r="G173" s="113"/>
      <c r="H173" s="113"/>
      <c r="I173" s="113"/>
      <c r="J173" s="113"/>
      <c r="K173" s="113"/>
      <c r="L173" s="113"/>
      <c r="M173" s="113"/>
      <c r="N173" s="113"/>
      <c r="O173" s="113"/>
      <c r="P173" s="113"/>
    </row>
    <row r="174" spans="6:16" x14ac:dyDescent="0.25">
      <c r="F174" s="113"/>
      <c r="G174" s="113"/>
      <c r="H174" s="113"/>
      <c r="I174" s="113"/>
      <c r="J174" s="113"/>
      <c r="K174" s="113"/>
      <c r="L174" s="113"/>
      <c r="M174" s="113"/>
      <c r="N174" s="113"/>
      <c r="O174" s="113"/>
      <c r="P174" s="113"/>
    </row>
    <row r="175" spans="6:16" x14ac:dyDescent="0.25">
      <c r="F175" s="113"/>
      <c r="G175" s="113"/>
      <c r="H175" s="113"/>
      <c r="I175" s="113"/>
      <c r="J175" s="113"/>
      <c r="K175" s="113"/>
      <c r="L175" s="113"/>
      <c r="M175" s="113"/>
      <c r="N175" s="113"/>
      <c r="O175" s="113"/>
      <c r="P175" s="113"/>
    </row>
    <row r="176" spans="6:16" x14ac:dyDescent="0.25">
      <c r="F176" s="113"/>
      <c r="G176" s="113"/>
      <c r="H176" s="113"/>
      <c r="I176" s="113"/>
      <c r="J176" s="113"/>
      <c r="K176" s="113"/>
      <c r="L176" s="113"/>
      <c r="M176" s="113"/>
      <c r="N176" s="113"/>
      <c r="O176" s="113"/>
      <c r="P176" s="113"/>
    </row>
    <row r="177" spans="6:16" x14ac:dyDescent="0.25">
      <c r="F177" s="113"/>
      <c r="G177" s="113"/>
      <c r="H177" s="113"/>
      <c r="I177" s="113"/>
      <c r="J177" s="113"/>
      <c r="K177" s="113"/>
      <c r="L177" s="113"/>
      <c r="M177" s="113"/>
      <c r="N177" s="113"/>
      <c r="O177" s="113"/>
      <c r="P177" s="113"/>
    </row>
    <row r="178" spans="6:16" x14ac:dyDescent="0.25">
      <c r="F178" s="113"/>
      <c r="G178" s="113"/>
      <c r="H178" s="113"/>
      <c r="I178" s="113"/>
      <c r="J178" s="113"/>
      <c r="K178" s="113"/>
      <c r="L178" s="113"/>
      <c r="M178" s="113"/>
      <c r="N178" s="113"/>
      <c r="O178" s="113"/>
      <c r="P178" s="113"/>
    </row>
    <row r="179" spans="6:16" x14ac:dyDescent="0.25">
      <c r="F179" s="113"/>
      <c r="G179" s="113"/>
      <c r="H179" s="113"/>
      <c r="I179" s="113"/>
      <c r="J179" s="113"/>
      <c r="K179" s="113"/>
      <c r="L179" s="113"/>
      <c r="M179" s="113"/>
      <c r="N179" s="113"/>
      <c r="O179" s="113"/>
      <c r="P179" s="113"/>
    </row>
    <row r="180" spans="6:16" x14ac:dyDescent="0.25">
      <c r="F180" s="113"/>
      <c r="G180" s="113"/>
      <c r="H180" s="113"/>
      <c r="I180" s="113"/>
      <c r="J180" s="113"/>
      <c r="K180" s="113"/>
      <c r="L180" s="113"/>
      <c r="M180" s="113"/>
      <c r="N180" s="113"/>
      <c r="O180" s="113"/>
      <c r="P180" s="113"/>
    </row>
    <row r="181" spans="6:16" x14ac:dyDescent="0.25">
      <c r="F181" s="113"/>
      <c r="G181" s="113"/>
      <c r="H181" s="113"/>
      <c r="I181" s="113"/>
      <c r="J181" s="113"/>
      <c r="K181" s="113"/>
      <c r="L181" s="113"/>
      <c r="M181" s="113"/>
      <c r="N181" s="113"/>
      <c r="O181" s="113"/>
      <c r="P181" s="113"/>
    </row>
    <row r="182" spans="6:16" x14ac:dyDescent="0.25">
      <c r="F182" s="113"/>
      <c r="G182" s="113"/>
      <c r="H182" s="113"/>
      <c r="I182" s="113"/>
      <c r="J182" s="113"/>
      <c r="K182" s="113"/>
      <c r="L182" s="113"/>
      <c r="M182" s="113"/>
      <c r="N182" s="113"/>
      <c r="O182" s="113"/>
      <c r="P182" s="113"/>
    </row>
    <row r="183" spans="6:16" x14ac:dyDescent="0.25">
      <c r="F183" s="113"/>
      <c r="G183" s="113"/>
      <c r="H183" s="113"/>
      <c r="I183" s="113"/>
      <c r="J183" s="113"/>
      <c r="K183" s="113"/>
      <c r="L183" s="113"/>
      <c r="M183" s="113"/>
      <c r="N183" s="113"/>
      <c r="O183" s="113"/>
      <c r="P183" s="113"/>
    </row>
    <row r="184" spans="6:16" x14ac:dyDescent="0.25">
      <c r="F184" s="113"/>
      <c r="G184" s="113"/>
      <c r="H184" s="113"/>
      <c r="I184" s="113"/>
      <c r="J184" s="113"/>
      <c r="K184" s="113"/>
      <c r="L184" s="113"/>
      <c r="M184" s="113"/>
      <c r="N184" s="113"/>
      <c r="O184" s="113"/>
      <c r="P184" s="113"/>
    </row>
    <row r="185" spans="6:16" x14ac:dyDescent="0.25">
      <c r="F185" s="113"/>
      <c r="G185" s="113"/>
      <c r="H185" s="113"/>
      <c r="I185" s="113"/>
      <c r="J185" s="113"/>
      <c r="K185" s="113"/>
      <c r="L185" s="113"/>
      <c r="M185" s="113"/>
      <c r="N185" s="113"/>
      <c r="O185" s="113"/>
      <c r="P185" s="113"/>
    </row>
    <row r="186" spans="6:16" x14ac:dyDescent="0.25">
      <c r="F186" s="113"/>
      <c r="G186" s="113"/>
      <c r="H186" s="113"/>
      <c r="I186" s="113"/>
      <c r="J186" s="113"/>
      <c r="K186" s="113"/>
      <c r="L186" s="113"/>
      <c r="M186" s="113"/>
      <c r="N186" s="113"/>
      <c r="O186" s="113"/>
      <c r="P186" s="113"/>
    </row>
    <row r="187" spans="6:16" x14ac:dyDescent="0.25">
      <c r="F187" s="113"/>
      <c r="G187" s="113"/>
      <c r="H187" s="113"/>
      <c r="I187" s="113"/>
      <c r="J187" s="113"/>
      <c r="K187" s="113"/>
      <c r="L187" s="113"/>
      <c r="M187" s="113"/>
      <c r="N187" s="113"/>
      <c r="O187" s="113"/>
      <c r="P187" s="113"/>
    </row>
    <row r="188" spans="6:16" x14ac:dyDescent="0.25">
      <c r="F188" s="113"/>
      <c r="G188" s="113"/>
      <c r="H188" s="113"/>
      <c r="I188" s="113"/>
      <c r="J188" s="113"/>
      <c r="K188" s="113"/>
      <c r="L188" s="113"/>
      <c r="M188" s="113"/>
      <c r="N188" s="113"/>
      <c r="O188" s="113"/>
      <c r="P188" s="113"/>
    </row>
    <row r="189" spans="6:16" x14ac:dyDescent="0.25">
      <c r="F189" s="113"/>
      <c r="G189" s="113"/>
      <c r="H189" s="113"/>
      <c r="I189" s="113"/>
      <c r="J189" s="113"/>
      <c r="K189" s="113"/>
      <c r="L189" s="113"/>
      <c r="M189" s="113"/>
      <c r="N189" s="113"/>
      <c r="O189" s="113"/>
      <c r="P189" s="113"/>
    </row>
    <row r="190" spans="6:16" x14ac:dyDescent="0.25">
      <c r="F190" s="113"/>
      <c r="G190" s="113"/>
      <c r="H190" s="113"/>
      <c r="I190" s="113"/>
      <c r="J190" s="113"/>
      <c r="K190" s="113"/>
      <c r="L190" s="113"/>
      <c r="M190" s="113"/>
      <c r="N190" s="113"/>
      <c r="O190" s="113"/>
      <c r="P190" s="113"/>
    </row>
    <row r="191" spans="6:16" x14ac:dyDescent="0.25">
      <c r="F191" s="113"/>
      <c r="G191" s="113"/>
      <c r="H191" s="113"/>
      <c r="I191" s="113"/>
      <c r="J191" s="113"/>
      <c r="K191" s="113"/>
      <c r="L191" s="113"/>
      <c r="M191" s="113"/>
      <c r="N191" s="113"/>
      <c r="O191" s="113"/>
      <c r="P191" s="113"/>
    </row>
    <row r="192" spans="6:16" x14ac:dyDescent="0.25">
      <c r="F192" s="113"/>
      <c r="G192" s="113"/>
      <c r="H192" s="113"/>
      <c r="I192" s="113"/>
      <c r="J192" s="113"/>
      <c r="K192" s="113"/>
      <c r="L192" s="113"/>
      <c r="M192" s="113"/>
      <c r="N192" s="113"/>
      <c r="O192" s="113"/>
      <c r="P192" s="113"/>
    </row>
    <row r="193" spans="6:16" x14ac:dyDescent="0.25">
      <c r="F193" s="113"/>
      <c r="G193" s="113"/>
      <c r="H193" s="113"/>
      <c r="I193" s="113"/>
      <c r="J193" s="113"/>
      <c r="K193" s="113"/>
      <c r="L193" s="113"/>
      <c r="M193" s="113"/>
      <c r="N193" s="113"/>
      <c r="O193" s="113"/>
      <c r="P193" s="113"/>
    </row>
    <row r="194" spans="6:16" x14ac:dyDescent="0.25">
      <c r="F194" s="113"/>
      <c r="G194" s="113"/>
      <c r="H194" s="113"/>
      <c r="I194" s="113"/>
      <c r="J194" s="113"/>
      <c r="K194" s="113"/>
      <c r="L194" s="113"/>
      <c r="M194" s="113"/>
      <c r="N194" s="113"/>
      <c r="O194" s="113"/>
      <c r="P194" s="113"/>
    </row>
    <row r="195" spans="6:16" x14ac:dyDescent="0.25">
      <c r="F195" s="113"/>
      <c r="G195" s="113"/>
      <c r="H195" s="113"/>
      <c r="I195" s="113"/>
      <c r="J195" s="113"/>
      <c r="K195" s="113"/>
      <c r="L195" s="113"/>
      <c r="M195" s="113"/>
      <c r="N195" s="113"/>
      <c r="O195" s="113"/>
      <c r="P195" s="113"/>
    </row>
    <row r="196" spans="6:16" x14ac:dyDescent="0.25">
      <c r="F196" s="113"/>
      <c r="G196" s="113"/>
      <c r="H196" s="113"/>
      <c r="I196" s="113"/>
      <c r="J196" s="113"/>
      <c r="K196" s="113"/>
      <c r="L196" s="113"/>
      <c r="M196" s="113"/>
      <c r="N196" s="113"/>
      <c r="O196" s="113"/>
      <c r="P196" s="113"/>
    </row>
    <row r="197" spans="6:16" x14ac:dyDescent="0.25">
      <c r="F197" s="113"/>
      <c r="G197" s="113"/>
      <c r="H197" s="113"/>
      <c r="I197" s="113"/>
      <c r="J197" s="113"/>
      <c r="K197" s="113"/>
      <c r="L197" s="113"/>
      <c r="M197" s="113"/>
      <c r="N197" s="113"/>
      <c r="O197" s="113"/>
      <c r="P197" s="113"/>
    </row>
    <row r="198" spans="6:16" x14ac:dyDescent="0.25">
      <c r="F198" s="113"/>
      <c r="G198" s="113"/>
      <c r="H198" s="113"/>
      <c r="I198" s="113"/>
      <c r="J198" s="113"/>
      <c r="K198" s="113"/>
      <c r="L198" s="113"/>
      <c r="M198" s="113"/>
      <c r="N198" s="113"/>
      <c r="O198" s="113"/>
      <c r="P198" s="113"/>
    </row>
    <row r="199" spans="6:16" x14ac:dyDescent="0.25">
      <c r="F199" s="113"/>
      <c r="G199" s="113"/>
      <c r="H199" s="113"/>
      <c r="I199" s="113"/>
      <c r="J199" s="113"/>
      <c r="K199" s="113"/>
      <c r="L199" s="113"/>
      <c r="M199" s="113"/>
      <c r="N199" s="113"/>
      <c r="O199" s="113"/>
      <c r="P199" s="113"/>
    </row>
    <row r="200" spans="6:16" x14ac:dyDescent="0.25">
      <c r="F200" s="113"/>
      <c r="G200" s="113"/>
      <c r="H200" s="113"/>
      <c r="I200" s="113"/>
      <c r="J200" s="113"/>
      <c r="K200" s="113"/>
      <c r="L200" s="113"/>
      <c r="M200" s="113"/>
      <c r="N200" s="113"/>
      <c r="O200" s="113"/>
      <c r="P200" s="113"/>
    </row>
    <row r="201" spans="6:16" x14ac:dyDescent="0.25">
      <c r="F201" s="113"/>
      <c r="G201" s="113"/>
      <c r="H201" s="113"/>
      <c r="I201" s="113"/>
      <c r="J201" s="113"/>
      <c r="K201" s="113"/>
      <c r="L201" s="113"/>
      <c r="M201" s="113"/>
      <c r="N201" s="113"/>
      <c r="O201" s="113"/>
      <c r="P201" s="113"/>
    </row>
    <row r="202" spans="6:16" x14ac:dyDescent="0.25">
      <c r="F202" s="113"/>
      <c r="G202" s="113"/>
      <c r="H202" s="113"/>
      <c r="I202" s="113"/>
      <c r="J202" s="113"/>
      <c r="K202" s="113"/>
      <c r="L202" s="113"/>
      <c r="M202" s="113"/>
      <c r="N202" s="113"/>
      <c r="O202" s="113"/>
      <c r="P202" s="113"/>
    </row>
    <row r="203" spans="6:16" x14ac:dyDescent="0.25">
      <c r="F203" s="113"/>
      <c r="G203" s="113"/>
      <c r="H203" s="113"/>
      <c r="I203" s="113"/>
      <c r="J203" s="113"/>
      <c r="K203" s="113"/>
      <c r="L203" s="113"/>
      <c r="M203" s="113"/>
      <c r="N203" s="113"/>
      <c r="O203" s="113"/>
      <c r="P203" s="113"/>
    </row>
    <row r="204" spans="6:16" x14ac:dyDescent="0.25">
      <c r="F204" s="113"/>
      <c r="G204" s="113"/>
      <c r="H204" s="113"/>
      <c r="I204" s="113"/>
      <c r="J204" s="113"/>
      <c r="K204" s="113"/>
      <c r="L204" s="113"/>
      <c r="M204" s="113"/>
      <c r="N204" s="113"/>
      <c r="O204" s="113"/>
      <c r="P204" s="113"/>
    </row>
    <row r="205" spans="6:16" x14ac:dyDescent="0.25">
      <c r="F205" s="113"/>
      <c r="G205" s="113"/>
      <c r="H205" s="113"/>
      <c r="I205" s="113"/>
      <c r="J205" s="113"/>
      <c r="K205" s="113"/>
      <c r="L205" s="113"/>
      <c r="M205" s="113"/>
      <c r="N205" s="113"/>
      <c r="O205" s="113"/>
      <c r="P205" s="113"/>
    </row>
    <row r="206" spans="6:16" x14ac:dyDescent="0.25">
      <c r="F206" s="113"/>
      <c r="G206" s="113"/>
      <c r="H206" s="113"/>
      <c r="I206" s="113"/>
      <c r="J206" s="113"/>
      <c r="K206" s="113"/>
      <c r="L206" s="113"/>
      <c r="M206" s="113"/>
      <c r="N206" s="113"/>
      <c r="O206" s="113"/>
      <c r="P206" s="113"/>
    </row>
    <row r="207" spans="6:16" x14ac:dyDescent="0.25">
      <c r="F207" s="113"/>
      <c r="G207" s="113"/>
      <c r="H207" s="113"/>
      <c r="I207" s="113"/>
      <c r="J207" s="113"/>
      <c r="K207" s="113"/>
      <c r="L207" s="113"/>
      <c r="M207" s="113"/>
      <c r="N207" s="113"/>
      <c r="O207" s="113"/>
      <c r="P207" s="113"/>
    </row>
    <row r="208" spans="6:16" x14ac:dyDescent="0.25">
      <c r="F208" s="113"/>
      <c r="G208" s="113"/>
      <c r="H208" s="113"/>
      <c r="I208" s="113"/>
      <c r="J208" s="113"/>
      <c r="K208" s="113"/>
      <c r="L208" s="113"/>
      <c r="M208" s="113"/>
      <c r="N208" s="113"/>
      <c r="O208" s="113"/>
      <c r="P208" s="113"/>
    </row>
    <row r="209" spans="6:16" x14ac:dyDescent="0.25">
      <c r="F209" s="113"/>
      <c r="G209" s="113"/>
      <c r="H209" s="113"/>
      <c r="I209" s="113"/>
      <c r="J209" s="113"/>
      <c r="K209" s="113"/>
      <c r="L209" s="113"/>
      <c r="M209" s="113"/>
      <c r="N209" s="113"/>
      <c r="O209" s="113"/>
      <c r="P209" s="113"/>
    </row>
    <row r="210" spans="6:16" x14ac:dyDescent="0.25">
      <c r="F210" s="113"/>
      <c r="G210" s="113"/>
      <c r="H210" s="113"/>
      <c r="I210" s="113"/>
      <c r="J210" s="113"/>
      <c r="K210" s="113"/>
      <c r="L210" s="113"/>
      <c r="M210" s="113"/>
      <c r="N210" s="113"/>
      <c r="O210" s="113"/>
      <c r="P210" s="113"/>
    </row>
    <row r="211" spans="6:16" x14ac:dyDescent="0.25">
      <c r="F211" s="113"/>
      <c r="G211" s="113"/>
      <c r="H211" s="113"/>
      <c r="I211" s="113"/>
      <c r="J211" s="113"/>
      <c r="K211" s="113"/>
      <c r="L211" s="113"/>
      <c r="M211" s="113"/>
      <c r="N211" s="113"/>
      <c r="O211" s="113"/>
      <c r="P211" s="113"/>
    </row>
    <row r="212" spans="6:16" x14ac:dyDescent="0.25">
      <c r="F212" s="113"/>
      <c r="G212" s="113"/>
      <c r="H212" s="113"/>
      <c r="I212" s="113"/>
      <c r="J212" s="113"/>
      <c r="K212" s="113"/>
      <c r="L212" s="113"/>
      <c r="M212" s="113"/>
      <c r="N212" s="113"/>
      <c r="O212" s="113"/>
      <c r="P212" s="113"/>
    </row>
    <row r="213" spans="6:16" x14ac:dyDescent="0.25">
      <c r="F213" s="113"/>
      <c r="G213" s="113"/>
      <c r="H213" s="113"/>
      <c r="I213" s="113"/>
      <c r="J213" s="113"/>
      <c r="K213" s="113"/>
      <c r="L213" s="113"/>
      <c r="M213" s="113"/>
      <c r="N213" s="113"/>
      <c r="O213" s="113"/>
      <c r="P213" s="113"/>
    </row>
    <row r="214" spans="6:16" x14ac:dyDescent="0.25">
      <c r="F214" s="113"/>
      <c r="G214" s="113"/>
      <c r="H214" s="113"/>
      <c r="I214" s="113"/>
      <c r="J214" s="113"/>
      <c r="K214" s="113"/>
      <c r="L214" s="113"/>
      <c r="M214" s="113"/>
      <c r="N214" s="113"/>
      <c r="O214" s="113"/>
      <c r="P214" s="113"/>
    </row>
    <row r="215" spans="6:16" x14ac:dyDescent="0.25">
      <c r="F215" s="113"/>
      <c r="G215" s="113"/>
      <c r="H215" s="113"/>
      <c r="I215" s="113"/>
      <c r="J215" s="113"/>
      <c r="K215" s="113"/>
      <c r="L215" s="113"/>
      <c r="M215" s="113"/>
      <c r="N215" s="113"/>
      <c r="O215" s="113"/>
      <c r="P215" s="113"/>
    </row>
    <row r="216" spans="6:16" x14ac:dyDescent="0.25">
      <c r="F216" s="113"/>
      <c r="G216" s="113"/>
      <c r="H216" s="113"/>
      <c r="I216" s="113"/>
      <c r="J216" s="113"/>
      <c r="K216" s="113"/>
      <c r="L216" s="113"/>
      <c r="M216" s="113"/>
      <c r="N216" s="113"/>
      <c r="O216" s="113"/>
      <c r="P216" s="113"/>
    </row>
    <row r="217" spans="6:16" x14ac:dyDescent="0.25">
      <c r="F217" s="113"/>
      <c r="G217" s="113"/>
      <c r="H217" s="113"/>
      <c r="I217" s="113"/>
      <c r="J217" s="113"/>
      <c r="K217" s="113"/>
      <c r="L217" s="113"/>
      <c r="M217" s="113"/>
      <c r="N217" s="113"/>
      <c r="O217" s="113"/>
      <c r="P217" s="113"/>
    </row>
    <row r="218" spans="6:16" x14ac:dyDescent="0.25">
      <c r="F218" s="113"/>
      <c r="G218" s="113"/>
      <c r="H218" s="113"/>
      <c r="I218" s="113"/>
      <c r="J218" s="113"/>
      <c r="K218" s="113"/>
      <c r="L218" s="113"/>
      <c r="M218" s="113"/>
      <c r="N218" s="113"/>
      <c r="O218" s="113"/>
      <c r="P218" s="113"/>
    </row>
    <row r="219" spans="6:16" x14ac:dyDescent="0.25">
      <c r="F219" s="113"/>
      <c r="G219" s="113"/>
      <c r="H219" s="113"/>
      <c r="I219" s="113"/>
      <c r="J219" s="113"/>
      <c r="K219" s="113"/>
      <c r="L219" s="113"/>
      <c r="M219" s="113"/>
      <c r="N219" s="113"/>
      <c r="O219" s="113"/>
      <c r="P219" s="113"/>
    </row>
    <row r="220" spans="6:16" x14ac:dyDescent="0.25">
      <c r="F220" s="113"/>
      <c r="G220" s="113"/>
      <c r="H220" s="113"/>
      <c r="I220" s="113"/>
      <c r="J220" s="113"/>
      <c r="K220" s="113"/>
      <c r="L220" s="113"/>
      <c r="M220" s="113"/>
      <c r="N220" s="113"/>
      <c r="O220" s="113"/>
      <c r="P220" s="113"/>
    </row>
    <row r="221" spans="6:16" x14ac:dyDescent="0.25">
      <c r="F221" s="113"/>
      <c r="G221" s="113"/>
      <c r="H221" s="113"/>
      <c r="I221" s="113"/>
      <c r="J221" s="113"/>
      <c r="K221" s="113"/>
      <c r="L221" s="113"/>
      <c r="M221" s="113"/>
      <c r="N221" s="113"/>
      <c r="O221" s="113"/>
      <c r="P221" s="113"/>
    </row>
    <row r="222" spans="6:16" x14ac:dyDescent="0.25">
      <c r="F222" s="113"/>
      <c r="G222" s="113"/>
      <c r="H222" s="113"/>
      <c r="I222" s="113"/>
      <c r="J222" s="113"/>
      <c r="K222" s="113"/>
      <c r="L222" s="113"/>
      <c r="M222" s="113"/>
      <c r="N222" s="113"/>
      <c r="O222" s="113"/>
      <c r="P222" s="113"/>
    </row>
    <row r="223" spans="6:16" x14ac:dyDescent="0.25">
      <c r="F223" s="113"/>
      <c r="G223" s="113"/>
      <c r="H223" s="113"/>
      <c r="I223" s="113"/>
      <c r="J223" s="113"/>
      <c r="K223" s="113"/>
      <c r="L223" s="113"/>
      <c r="M223" s="113"/>
      <c r="N223" s="113"/>
      <c r="O223" s="113"/>
      <c r="P223" s="113"/>
    </row>
    <row r="224" spans="6:16" x14ac:dyDescent="0.25">
      <c r="F224" s="113"/>
      <c r="G224" s="113"/>
      <c r="H224" s="113"/>
      <c r="I224" s="113"/>
      <c r="J224" s="113"/>
      <c r="K224" s="113"/>
      <c r="L224" s="113"/>
      <c r="M224" s="113"/>
      <c r="N224" s="113"/>
      <c r="O224" s="113"/>
      <c r="P224" s="113"/>
    </row>
    <row r="225" spans="6:16" x14ac:dyDescent="0.25">
      <c r="F225" s="113"/>
      <c r="G225" s="113"/>
      <c r="H225" s="113"/>
      <c r="I225" s="113"/>
      <c r="J225" s="113"/>
      <c r="K225" s="113"/>
      <c r="L225" s="113"/>
      <c r="M225" s="113"/>
      <c r="N225" s="113"/>
      <c r="O225" s="113"/>
      <c r="P225" s="113"/>
    </row>
    <row r="226" spans="6:16" x14ac:dyDescent="0.25">
      <c r="F226" s="113"/>
      <c r="G226" s="113"/>
      <c r="H226" s="113"/>
      <c r="I226" s="113"/>
      <c r="J226" s="113"/>
      <c r="K226" s="113"/>
      <c r="L226" s="113"/>
      <c r="M226" s="113"/>
      <c r="N226" s="113"/>
      <c r="O226" s="113"/>
      <c r="P226" s="113"/>
    </row>
    <row r="227" spans="6:16" x14ac:dyDescent="0.25">
      <c r="F227" s="113"/>
      <c r="G227" s="113"/>
      <c r="H227" s="113"/>
      <c r="I227" s="113"/>
      <c r="J227" s="113"/>
      <c r="K227" s="113"/>
      <c r="L227" s="113"/>
      <c r="M227" s="113"/>
      <c r="N227" s="113"/>
      <c r="O227" s="113"/>
      <c r="P227" s="113"/>
    </row>
    <row r="228" spans="6:16" x14ac:dyDescent="0.25">
      <c r="F228" s="113"/>
      <c r="G228" s="113"/>
      <c r="H228" s="113"/>
      <c r="I228" s="113"/>
      <c r="J228" s="113"/>
      <c r="K228" s="113"/>
      <c r="L228" s="113"/>
      <c r="M228" s="113"/>
      <c r="N228" s="113"/>
      <c r="O228" s="113"/>
      <c r="P228" s="113"/>
    </row>
    <row r="229" spans="6:16" x14ac:dyDescent="0.25">
      <c r="F229" s="113"/>
      <c r="G229" s="113"/>
      <c r="H229" s="113"/>
      <c r="I229" s="113"/>
      <c r="J229" s="113"/>
      <c r="K229" s="113"/>
      <c r="L229" s="113"/>
      <c r="M229" s="113"/>
      <c r="N229" s="113"/>
      <c r="O229" s="113"/>
      <c r="P229" s="113"/>
    </row>
    <row r="230" spans="6:16" x14ac:dyDescent="0.25">
      <c r="F230" s="113"/>
      <c r="G230" s="113"/>
      <c r="H230" s="113"/>
      <c r="I230" s="113"/>
      <c r="J230" s="113"/>
      <c r="K230" s="113"/>
      <c r="L230" s="113"/>
      <c r="M230" s="113"/>
      <c r="N230" s="113"/>
      <c r="O230" s="113"/>
      <c r="P230" s="113"/>
    </row>
    <row r="231" spans="6:16" x14ac:dyDescent="0.25">
      <c r="F231" s="113"/>
      <c r="G231" s="113"/>
      <c r="H231" s="113"/>
      <c r="I231" s="113"/>
      <c r="J231" s="113"/>
      <c r="K231" s="113"/>
      <c r="L231" s="113"/>
      <c r="M231" s="113"/>
      <c r="N231" s="113"/>
      <c r="O231" s="113"/>
      <c r="P231" s="113"/>
    </row>
    <row r="232" spans="6:16" x14ac:dyDescent="0.25">
      <c r="F232" s="113"/>
      <c r="G232" s="113"/>
      <c r="H232" s="113"/>
      <c r="I232" s="113"/>
      <c r="J232" s="113"/>
      <c r="K232" s="113"/>
      <c r="L232" s="113"/>
      <c r="M232" s="113"/>
      <c r="N232" s="113"/>
      <c r="O232" s="113"/>
      <c r="P232" s="113"/>
    </row>
    <row r="233" spans="6:16" x14ac:dyDescent="0.25">
      <c r="F233" s="113"/>
      <c r="G233" s="113"/>
      <c r="H233" s="113"/>
      <c r="I233" s="113"/>
      <c r="J233" s="113"/>
      <c r="K233" s="113"/>
      <c r="L233" s="113"/>
      <c r="M233" s="113"/>
      <c r="N233" s="113"/>
      <c r="O233" s="113"/>
      <c r="P233" s="113"/>
    </row>
    <row r="234" spans="6:16" x14ac:dyDescent="0.25">
      <c r="F234" s="113"/>
      <c r="G234" s="113"/>
      <c r="H234" s="113"/>
      <c r="I234" s="113"/>
      <c r="J234" s="113"/>
      <c r="K234" s="113"/>
      <c r="L234" s="113"/>
      <c r="M234" s="113"/>
      <c r="N234" s="113"/>
      <c r="O234" s="113"/>
      <c r="P234" s="113"/>
    </row>
    <row r="235" spans="6:16" x14ac:dyDescent="0.25">
      <c r="F235" s="113"/>
      <c r="G235" s="113"/>
      <c r="H235" s="113"/>
      <c r="I235" s="113"/>
      <c r="J235" s="113"/>
      <c r="K235" s="113"/>
      <c r="L235" s="113"/>
      <c r="M235" s="113"/>
      <c r="N235" s="113"/>
      <c r="O235" s="113"/>
      <c r="P235" s="113"/>
    </row>
    <row r="236" spans="6:16" x14ac:dyDescent="0.25">
      <c r="F236" s="113"/>
      <c r="G236" s="113"/>
      <c r="H236" s="113"/>
      <c r="I236" s="113"/>
      <c r="J236" s="113"/>
      <c r="K236" s="113"/>
      <c r="L236" s="113"/>
      <c r="M236" s="113"/>
      <c r="N236" s="113"/>
      <c r="O236" s="113"/>
      <c r="P236" s="113"/>
    </row>
    <row r="237" spans="6:16" x14ac:dyDescent="0.25">
      <c r="F237" s="113"/>
      <c r="G237" s="113"/>
      <c r="H237" s="113"/>
      <c r="I237" s="113"/>
      <c r="J237" s="113"/>
      <c r="K237" s="113"/>
      <c r="L237" s="113"/>
      <c r="M237" s="113"/>
      <c r="N237" s="113"/>
      <c r="O237" s="113"/>
      <c r="P237" s="113"/>
    </row>
    <row r="238" spans="6:16" x14ac:dyDescent="0.25">
      <c r="F238" s="113"/>
      <c r="G238" s="113"/>
      <c r="H238" s="113"/>
      <c r="I238" s="113"/>
      <c r="J238" s="113"/>
      <c r="K238" s="113"/>
      <c r="L238" s="113"/>
      <c r="M238" s="113"/>
      <c r="N238" s="113"/>
      <c r="O238" s="113"/>
      <c r="P238" s="113"/>
    </row>
    <row r="239" spans="6:16" x14ac:dyDescent="0.25">
      <c r="F239" s="113"/>
      <c r="G239" s="113"/>
      <c r="H239" s="113"/>
      <c r="I239" s="113"/>
      <c r="J239" s="113"/>
      <c r="K239" s="113"/>
      <c r="L239" s="113"/>
      <c r="M239" s="113"/>
      <c r="N239" s="113"/>
      <c r="O239" s="113"/>
      <c r="P239" s="113"/>
    </row>
    <row r="240" spans="6:16" x14ac:dyDescent="0.25">
      <c r="F240" s="113"/>
      <c r="G240" s="113"/>
      <c r="H240" s="113"/>
      <c r="I240" s="113"/>
      <c r="J240" s="113"/>
      <c r="K240" s="113"/>
      <c r="L240" s="113"/>
      <c r="M240" s="113"/>
      <c r="N240" s="113"/>
      <c r="O240" s="113"/>
      <c r="P240" s="113"/>
    </row>
    <row r="241" spans="6:16" x14ac:dyDescent="0.25">
      <c r="F241" s="113"/>
      <c r="G241" s="113"/>
      <c r="H241" s="113"/>
      <c r="I241" s="113"/>
      <c r="J241" s="113"/>
      <c r="K241" s="113"/>
      <c r="L241" s="113"/>
      <c r="M241" s="113"/>
      <c r="N241" s="113"/>
      <c r="O241" s="113"/>
      <c r="P241" s="113"/>
    </row>
    <row r="242" spans="6:16" x14ac:dyDescent="0.25">
      <c r="F242" s="113"/>
      <c r="G242" s="113"/>
      <c r="H242" s="113"/>
      <c r="I242" s="113"/>
      <c r="J242" s="113"/>
      <c r="K242" s="113"/>
      <c r="L242" s="113"/>
      <c r="M242" s="113"/>
      <c r="N242" s="113"/>
      <c r="O242" s="113"/>
      <c r="P242" s="113"/>
    </row>
    <row r="243" spans="6:16" x14ac:dyDescent="0.25">
      <c r="F243" s="113"/>
      <c r="G243" s="113"/>
      <c r="H243" s="113"/>
      <c r="I243" s="113"/>
      <c r="J243" s="113"/>
      <c r="K243" s="113"/>
      <c r="L243" s="113"/>
      <c r="M243" s="113"/>
      <c r="N243" s="113"/>
      <c r="O243" s="113"/>
      <c r="P243" s="113"/>
    </row>
    <row r="244" spans="6:16" x14ac:dyDescent="0.25">
      <c r="F244" s="113"/>
      <c r="G244" s="113"/>
      <c r="H244" s="113"/>
      <c r="I244" s="113"/>
      <c r="J244" s="113"/>
      <c r="K244" s="113"/>
      <c r="L244" s="113"/>
      <c r="M244" s="113"/>
      <c r="N244" s="113"/>
      <c r="O244" s="113"/>
      <c r="P244" s="113"/>
    </row>
    <row r="245" spans="6:16" x14ac:dyDescent="0.25">
      <c r="F245" s="113"/>
      <c r="G245" s="113"/>
      <c r="H245" s="113"/>
      <c r="I245" s="113"/>
      <c r="J245" s="113"/>
      <c r="K245" s="113"/>
      <c r="L245" s="113"/>
      <c r="M245" s="113"/>
      <c r="N245" s="113"/>
      <c r="O245" s="113"/>
      <c r="P245" s="113"/>
    </row>
    <row r="246" spans="6:16" x14ac:dyDescent="0.25">
      <c r="F246" s="113"/>
      <c r="G246" s="113"/>
      <c r="H246" s="113"/>
      <c r="I246" s="113"/>
      <c r="J246" s="113"/>
      <c r="K246" s="113"/>
      <c r="L246" s="113"/>
      <c r="M246" s="113"/>
      <c r="N246" s="113"/>
      <c r="O246" s="113"/>
      <c r="P246" s="113"/>
    </row>
    <row r="247" spans="6:16" x14ac:dyDescent="0.25">
      <c r="F247" s="113"/>
      <c r="G247" s="113"/>
      <c r="H247" s="113"/>
      <c r="I247" s="113"/>
      <c r="J247" s="113"/>
      <c r="K247" s="113"/>
      <c r="L247" s="113"/>
      <c r="M247" s="113"/>
      <c r="N247" s="113"/>
      <c r="O247" s="113"/>
      <c r="P247" s="113"/>
    </row>
    <row r="248" spans="6:16" x14ac:dyDescent="0.25">
      <c r="F248" s="113"/>
      <c r="G248" s="113"/>
      <c r="H248" s="113"/>
      <c r="I248" s="113"/>
      <c r="J248" s="113"/>
      <c r="K248" s="113"/>
      <c r="L248" s="113"/>
      <c r="M248" s="113"/>
      <c r="N248" s="113"/>
      <c r="O248" s="113"/>
      <c r="P248" s="113"/>
    </row>
    <row r="249" spans="6:16" x14ac:dyDescent="0.25">
      <c r="F249" s="113"/>
      <c r="G249" s="113"/>
      <c r="H249" s="113"/>
      <c r="I249" s="113"/>
      <c r="J249" s="113"/>
      <c r="K249" s="113"/>
      <c r="L249" s="113"/>
      <c r="M249" s="113"/>
      <c r="N249" s="113"/>
      <c r="O249" s="113"/>
      <c r="P249" s="113"/>
    </row>
    <row r="250" spans="6:16" x14ac:dyDescent="0.25">
      <c r="F250" s="113"/>
      <c r="G250" s="113"/>
      <c r="H250" s="113"/>
      <c r="I250" s="113"/>
      <c r="J250" s="113"/>
      <c r="K250" s="113"/>
      <c r="L250" s="113"/>
      <c r="M250" s="113"/>
      <c r="N250" s="113"/>
      <c r="O250" s="113"/>
      <c r="P250" s="113"/>
    </row>
    <row r="251" spans="6:16" x14ac:dyDescent="0.25">
      <c r="F251" s="113"/>
      <c r="G251" s="113"/>
      <c r="H251" s="113"/>
      <c r="I251" s="113"/>
      <c r="J251" s="113"/>
      <c r="K251" s="113"/>
      <c r="L251" s="113"/>
      <c r="M251" s="113"/>
      <c r="N251" s="113"/>
      <c r="O251" s="113"/>
      <c r="P251" s="113"/>
    </row>
    <row r="252" spans="6:16" x14ac:dyDescent="0.25">
      <c r="F252" s="113"/>
      <c r="G252" s="113"/>
      <c r="H252" s="113"/>
      <c r="I252" s="113"/>
      <c r="J252" s="113"/>
      <c r="K252" s="113"/>
      <c r="L252" s="113"/>
      <c r="M252" s="113"/>
      <c r="N252" s="113"/>
      <c r="O252" s="113"/>
      <c r="P252" s="113"/>
    </row>
    <row r="253" spans="6:16" x14ac:dyDescent="0.25">
      <c r="F253" s="113"/>
      <c r="G253" s="113"/>
      <c r="H253" s="113"/>
      <c r="I253" s="113"/>
      <c r="J253" s="113"/>
      <c r="K253" s="113"/>
      <c r="L253" s="113"/>
      <c r="M253" s="113"/>
      <c r="N253" s="113"/>
      <c r="O253" s="113"/>
      <c r="P253" s="113"/>
    </row>
    <row r="254" spans="6:16" x14ac:dyDescent="0.25">
      <c r="F254" s="113"/>
      <c r="G254" s="113"/>
      <c r="H254" s="113"/>
      <c r="I254" s="113"/>
      <c r="J254" s="113"/>
      <c r="K254" s="113"/>
      <c r="L254" s="113"/>
      <c r="M254" s="113"/>
      <c r="N254" s="113"/>
      <c r="O254" s="113"/>
      <c r="P254" s="113"/>
    </row>
    <row r="255" spans="6:16" x14ac:dyDescent="0.25">
      <c r="F255" s="113"/>
      <c r="G255" s="113"/>
      <c r="H255" s="113"/>
      <c r="I255" s="113"/>
      <c r="J255" s="113"/>
      <c r="K255" s="113"/>
      <c r="L255" s="113"/>
      <c r="M255" s="113"/>
      <c r="N255" s="113"/>
      <c r="O255" s="113"/>
      <c r="P255" s="113"/>
    </row>
    <row r="256" spans="6:16" x14ac:dyDescent="0.25">
      <c r="F256" s="113"/>
      <c r="G256" s="113"/>
      <c r="H256" s="113"/>
      <c r="I256" s="113"/>
      <c r="J256" s="113"/>
      <c r="K256" s="113"/>
      <c r="L256" s="113"/>
      <c r="M256" s="113"/>
      <c r="N256" s="113"/>
      <c r="O256" s="113"/>
      <c r="P256" s="113"/>
    </row>
    <row r="257" spans="6:16" x14ac:dyDescent="0.25">
      <c r="F257" s="113"/>
      <c r="G257" s="113"/>
      <c r="H257" s="113"/>
      <c r="I257" s="113"/>
      <c r="J257" s="113"/>
      <c r="K257" s="113"/>
      <c r="L257" s="113"/>
      <c r="M257" s="113"/>
      <c r="N257" s="113"/>
      <c r="O257" s="113"/>
      <c r="P257" s="113"/>
    </row>
    <row r="258" spans="6:16" x14ac:dyDescent="0.25">
      <c r="F258" s="113"/>
      <c r="G258" s="113"/>
      <c r="H258" s="113"/>
      <c r="I258" s="113"/>
      <c r="J258" s="113"/>
      <c r="K258" s="113"/>
      <c r="L258" s="113"/>
      <c r="M258" s="113"/>
      <c r="N258" s="113"/>
      <c r="O258" s="113"/>
      <c r="P258" s="113"/>
    </row>
    <row r="259" spans="6:16" x14ac:dyDescent="0.25">
      <c r="F259" s="113"/>
      <c r="G259" s="113"/>
      <c r="H259" s="113"/>
      <c r="I259" s="113"/>
      <c r="J259" s="113"/>
      <c r="K259" s="113"/>
      <c r="L259" s="113"/>
      <c r="M259" s="113"/>
      <c r="N259" s="113"/>
      <c r="O259" s="113"/>
      <c r="P259" s="113"/>
    </row>
    <row r="260" spans="6:16" x14ac:dyDescent="0.25">
      <c r="F260" s="113"/>
      <c r="G260" s="113"/>
      <c r="H260" s="113"/>
      <c r="I260" s="113"/>
      <c r="J260" s="113"/>
      <c r="K260" s="113"/>
      <c r="L260" s="113"/>
      <c r="M260" s="113"/>
      <c r="N260" s="113"/>
      <c r="O260" s="113"/>
      <c r="P260" s="113"/>
    </row>
    <row r="261" spans="6:16" x14ac:dyDescent="0.25">
      <c r="F261" s="113"/>
      <c r="G261" s="113"/>
      <c r="H261" s="113"/>
      <c r="I261" s="113"/>
      <c r="J261" s="113"/>
      <c r="K261" s="113"/>
      <c r="L261" s="113"/>
      <c r="M261" s="113"/>
      <c r="N261" s="113"/>
      <c r="O261" s="113"/>
      <c r="P261" s="113"/>
    </row>
    <row r="262" spans="6:16" x14ac:dyDescent="0.25">
      <c r="F262" s="113"/>
      <c r="G262" s="113"/>
      <c r="H262" s="113"/>
      <c r="I262" s="113"/>
      <c r="J262" s="113"/>
      <c r="K262" s="113"/>
      <c r="L262" s="113"/>
      <c r="M262" s="113"/>
      <c r="N262" s="113"/>
      <c r="O262" s="113"/>
      <c r="P262" s="113"/>
    </row>
    <row r="263" spans="6:16" x14ac:dyDescent="0.25">
      <c r="F263" s="113"/>
      <c r="G263" s="113"/>
      <c r="H263" s="113"/>
      <c r="I263" s="113"/>
      <c r="J263" s="113"/>
      <c r="K263" s="113"/>
      <c r="L263" s="113"/>
      <c r="M263" s="113"/>
      <c r="N263" s="113"/>
      <c r="O263" s="113"/>
      <c r="P263" s="113"/>
    </row>
    <row r="264" spans="6:16" x14ac:dyDescent="0.25">
      <c r="F264" s="113"/>
      <c r="G264" s="113"/>
      <c r="H264" s="113"/>
      <c r="I264" s="113"/>
      <c r="J264" s="113"/>
      <c r="K264" s="113"/>
      <c r="L264" s="113"/>
      <c r="M264" s="113"/>
      <c r="N264" s="113"/>
      <c r="O264" s="113"/>
      <c r="P264" s="113"/>
    </row>
    <row r="265" spans="6:16" x14ac:dyDescent="0.25">
      <c r="F265" s="113"/>
      <c r="G265" s="113"/>
      <c r="H265" s="113"/>
      <c r="I265" s="113"/>
      <c r="J265" s="113"/>
      <c r="K265" s="113"/>
      <c r="L265" s="113"/>
      <c r="M265" s="113"/>
      <c r="N265" s="113"/>
      <c r="O265" s="113"/>
      <c r="P265" s="113"/>
    </row>
    <row r="266" spans="6:16" x14ac:dyDescent="0.25">
      <c r="F266" s="113"/>
      <c r="G266" s="113"/>
      <c r="H266" s="113"/>
      <c r="I266" s="113"/>
      <c r="J266" s="113"/>
      <c r="K266" s="113"/>
      <c r="L266" s="113"/>
      <c r="M266" s="113"/>
      <c r="N266" s="113"/>
      <c r="O266" s="113"/>
      <c r="P266" s="113"/>
    </row>
    <row r="267" spans="6:16" x14ac:dyDescent="0.25">
      <c r="F267" s="113"/>
      <c r="G267" s="113"/>
      <c r="H267" s="113"/>
      <c r="I267" s="113"/>
      <c r="J267" s="113"/>
      <c r="K267" s="113"/>
      <c r="L267" s="113"/>
      <c r="M267" s="113"/>
      <c r="N267" s="113"/>
      <c r="O267" s="113"/>
      <c r="P267" s="113"/>
    </row>
    <row r="268" spans="6:16" x14ac:dyDescent="0.25">
      <c r="F268" s="113"/>
      <c r="G268" s="113"/>
      <c r="H268" s="113"/>
      <c r="I268" s="113"/>
      <c r="J268" s="113"/>
      <c r="K268" s="113"/>
      <c r="L268" s="113"/>
      <c r="M268" s="113"/>
      <c r="N268" s="113"/>
      <c r="O268" s="113"/>
      <c r="P268" s="113"/>
    </row>
    <row r="269" spans="6:16" x14ac:dyDescent="0.25">
      <c r="F269" s="113"/>
      <c r="G269" s="113"/>
      <c r="H269" s="113"/>
      <c r="I269" s="113"/>
      <c r="J269" s="113"/>
      <c r="K269" s="113"/>
      <c r="L269" s="113"/>
      <c r="M269" s="113"/>
      <c r="N269" s="113"/>
      <c r="O269" s="113"/>
      <c r="P269" s="113"/>
    </row>
    <row r="270" spans="6:16" x14ac:dyDescent="0.25">
      <c r="F270" s="113"/>
      <c r="G270" s="113"/>
      <c r="H270" s="113"/>
      <c r="I270" s="113"/>
      <c r="J270" s="113"/>
      <c r="K270" s="113"/>
      <c r="L270" s="113"/>
      <c r="M270" s="113"/>
      <c r="N270" s="113"/>
      <c r="O270" s="113"/>
      <c r="P270" s="113"/>
    </row>
    <row r="271" spans="6:16" x14ac:dyDescent="0.25">
      <c r="F271" s="113"/>
      <c r="G271" s="113"/>
      <c r="H271" s="113"/>
      <c r="I271" s="113"/>
      <c r="J271" s="113"/>
      <c r="K271" s="113"/>
      <c r="L271" s="113"/>
      <c r="M271" s="113"/>
      <c r="N271" s="113"/>
      <c r="O271" s="113"/>
      <c r="P271" s="113"/>
    </row>
  </sheetData>
  <sheetProtection algorithmName="SHA-512" hashValue="gFkvRYhOenBU+zydOnnCQR/XCkZqj+JA3m/choycepEUK2uZ2DhYItvXhL4ul+GEe3iJDA7wNTcgG+mh+3qvoA==" saltValue="+PvopCxN63bth23cW7UCiw==" spinCount="100000" sheet="1" objects="1" scenarios="1"/>
  <mergeCells count="16">
    <mergeCell ref="A59:A62"/>
    <mergeCell ref="S59:S62"/>
    <mergeCell ref="A63:A64"/>
    <mergeCell ref="S63:S64"/>
    <mergeCell ref="A3:A34"/>
    <mergeCell ref="S3:S34"/>
    <mergeCell ref="A35:A50"/>
    <mergeCell ref="S35:S50"/>
    <mergeCell ref="A51:A58"/>
    <mergeCell ref="S51:S58"/>
    <mergeCell ref="P1:R1"/>
    <mergeCell ref="F1:G1"/>
    <mergeCell ref="H1:I1"/>
    <mergeCell ref="J1:K1"/>
    <mergeCell ref="L1:M1"/>
    <mergeCell ref="N1:O1"/>
  </mergeCells>
  <conditionalFormatting sqref="B81">
    <cfRule type="containsText" dxfId="101" priority="3" operator="containsText" text="WAHR">
      <formula>NOT(ISERROR(SEARCH("WAHR",B81)))</formula>
    </cfRule>
    <cfRule type="containsText" dxfId="100" priority="4" operator="containsText" text="FALSCH">
      <formula>NOT(ISERROR(SEARCH("FALSCH",B81)))</formula>
    </cfRule>
  </conditionalFormatting>
  <conditionalFormatting sqref="I92:J103 L104:M271">
    <cfRule type="expression" dxfId="99" priority="7">
      <formula>IF(#REF!="FALSCH", , )</formula>
    </cfRule>
  </conditionalFormatting>
  <conditionalFormatting sqref="L1:M91">
    <cfRule type="expression" dxfId="98" priority="1">
      <formula>IF(#REF!="FALSCH", , )</formula>
    </cfRule>
  </conditionalFormatting>
  <conditionalFormatting sqref="N2:P2">
    <cfRule type="expression" dxfId="97" priority="5">
      <formula>IF(#REF!="FALSCH", , )</formula>
    </cfRule>
  </conditionalFormatting>
  <conditionalFormatting sqref="R2 T2">
    <cfRule type="expression" dxfId="96" priority="6">
      <formula>IF(#REF!="FALSCH", , )</formula>
    </cfRule>
  </conditionalFormatting>
  <pageMargins left="0.7" right="0.7" top="0.78740157499999996" bottom="0.78740157499999996"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36</vt:i4>
      </vt:variant>
    </vt:vector>
  </HeadingPairs>
  <TitlesOfParts>
    <vt:vector size="36" baseType="lpstr">
      <vt:lpstr>CONTROL</vt:lpstr>
      <vt:lpstr>APA_LWW4</vt:lpstr>
      <vt:lpstr>APA_LWL4</vt:lpstr>
      <vt:lpstr>APA_WLW4</vt:lpstr>
      <vt:lpstr>APA_WLL4</vt:lpstr>
      <vt:lpstr>APA_LWW3</vt:lpstr>
      <vt:lpstr>APA_LWL3</vt:lpstr>
      <vt:lpstr>APA_LWW1</vt:lpstr>
      <vt:lpstr>APA_LWL1</vt:lpstr>
      <vt:lpstr>APA_WLW1</vt:lpstr>
      <vt:lpstr>APA_WLL1</vt:lpstr>
      <vt:lpstr>APA_WWW1</vt:lpstr>
      <vt:lpstr>APA_WWL1</vt:lpstr>
      <vt:lpstr>APA_LLL1</vt:lpstr>
      <vt:lpstr>APA_WLL3</vt:lpstr>
      <vt:lpstr>NodeProb_WLL3</vt:lpstr>
      <vt:lpstr>APA_WLW3</vt:lpstr>
      <vt:lpstr>NodeProb_WLW3</vt:lpstr>
      <vt:lpstr>APA_LLW1</vt:lpstr>
      <vt:lpstr>NodeProb_LLW1</vt:lpstr>
      <vt:lpstr>APA_LLL4</vt:lpstr>
      <vt:lpstr>NodeProb_LLL4</vt:lpstr>
      <vt:lpstr>APA_LLW3</vt:lpstr>
      <vt:lpstr>NodeProb_LLW3</vt:lpstr>
      <vt:lpstr>APA_LLW4</vt:lpstr>
      <vt:lpstr>NodeProb_LLW4</vt:lpstr>
      <vt:lpstr>APA_LLL3</vt:lpstr>
      <vt:lpstr>NodeProb_LLL3</vt:lpstr>
      <vt:lpstr>APA_WWL3</vt:lpstr>
      <vt:lpstr>NodeProb_WWL3</vt:lpstr>
      <vt:lpstr>APA_WWW4</vt:lpstr>
      <vt:lpstr>NodeProb_WWW4</vt:lpstr>
      <vt:lpstr>APA_WWW3</vt:lpstr>
      <vt:lpstr>NodeProb_WWW3</vt:lpstr>
      <vt:lpstr>APA_WWL4</vt:lpstr>
      <vt:lpstr>NodeProb_WWL4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Cuno Georg Dietz</dc:creator>
  <cp:lastModifiedBy>Dietz, Fabian</cp:lastModifiedBy>
  <cp:lastPrinted>2021-07-04T17:53:28Z</cp:lastPrinted>
  <dcterms:created xsi:type="dcterms:W3CDTF">2018-10-29T15:08:16Z</dcterms:created>
  <dcterms:modified xsi:type="dcterms:W3CDTF">2026-08-05T11:09:48Z</dcterms:modified>
</cp:coreProperties>
</file>